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3\BFH\"/>
    </mc:Choice>
  </mc:AlternateContent>
  <bookViews>
    <workbookView xWindow="-105" yWindow="-105" windowWidth="23250" windowHeight="12570" tabRatio="705" activeTab="7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'01'!$A$1:$E$29</definedName>
    <definedName name="_xlnm.Print_Area" localSheetId="2">'02'!$A$1:$E$48</definedName>
    <definedName name="_xlnm.Print_Area" localSheetId="3">'03'!$A$1:$U$59</definedName>
    <definedName name="_xlnm.Print_Area" localSheetId="4">'04'!$A$1:$E$59</definedName>
    <definedName name="_xlnm.Print_Area" localSheetId="6">'06'!$A$1:$G$50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41" l="1"/>
  <c r="AR59" i="41"/>
  <c r="AR58" i="41"/>
  <c r="AR57" i="41"/>
  <c r="AR56" i="41"/>
  <c r="AR55" i="41"/>
  <c r="AR54" i="41"/>
  <c r="AR53" i="41"/>
  <c r="AR52" i="41"/>
  <c r="AR51" i="41"/>
  <c r="AR50" i="41"/>
  <c r="AR49" i="41"/>
  <c r="AR48" i="41"/>
  <c r="AR47" i="41"/>
  <c r="AR46" i="41"/>
  <c r="AR45" i="41"/>
  <c r="AR44" i="41"/>
  <c r="AR43" i="41"/>
  <c r="AR42" i="41"/>
  <c r="AR41" i="41"/>
  <c r="AR40" i="41"/>
  <c r="AR39" i="41"/>
  <c r="AR38" i="41"/>
  <c r="AR35" i="41" s="1"/>
  <c r="AR37" i="41"/>
  <c r="AR36" i="41"/>
  <c r="AQ35" i="41"/>
  <c r="AR30" i="41"/>
  <c r="AR8" i="41"/>
  <c r="AR9" i="41"/>
  <c r="AR10" i="41"/>
  <c r="AR11" i="41"/>
  <c r="AR12" i="41"/>
  <c r="AR13" i="41"/>
  <c r="AR14" i="41"/>
  <c r="AR15" i="41"/>
  <c r="AR16" i="41"/>
  <c r="AR17" i="41"/>
  <c r="AR18" i="41"/>
  <c r="AR19" i="41"/>
  <c r="AR20" i="41"/>
  <c r="AR21" i="41"/>
  <c r="AR22" i="41"/>
  <c r="AR23" i="41"/>
  <c r="AR24" i="41"/>
  <c r="AR25" i="41"/>
  <c r="AR26" i="41"/>
  <c r="AR27" i="41"/>
  <c r="AR28" i="41"/>
  <c r="AR29" i="41"/>
  <c r="AR7" i="41"/>
  <c r="AR6" i="41"/>
  <c r="AQ5" i="41"/>
  <c r="D46" i="42"/>
  <c r="C46" i="42"/>
  <c r="AP35" i="41" l="1"/>
  <c r="AP5" i="41"/>
  <c r="B25" i="35" l="1"/>
  <c r="C25" i="35"/>
  <c r="D25" i="35"/>
  <c r="E25" i="35"/>
  <c r="B4" i="35"/>
  <c r="C4" i="35"/>
  <c r="D4" i="35"/>
  <c r="E4" i="35"/>
  <c r="AO35" i="41" l="1"/>
  <c r="AO5" i="41"/>
  <c r="G5" i="40"/>
  <c r="F5" i="40"/>
  <c r="E5" i="40"/>
  <c r="D5" i="40"/>
  <c r="C5" i="40"/>
  <c r="B5" i="40"/>
  <c r="G26" i="40"/>
  <c r="F26" i="40"/>
  <c r="E26" i="40"/>
  <c r="D26" i="40"/>
  <c r="C26" i="40"/>
  <c r="B26" i="40"/>
  <c r="H45" i="40"/>
  <c r="H26" i="40" s="1"/>
  <c r="H24" i="40"/>
  <c r="H5" i="40" s="1"/>
  <c r="T31" i="36"/>
  <c r="T4" i="36"/>
  <c r="E23" i="34" l="1"/>
  <c r="D23" i="34"/>
  <c r="C4" i="34"/>
  <c r="B4" i="34"/>
  <c r="B9" i="39"/>
  <c r="B8" i="39"/>
  <c r="B7" i="39"/>
  <c r="B6" i="39"/>
  <c r="B5" i="39"/>
  <c r="B4" i="39"/>
  <c r="B3" i="39"/>
  <c r="AN5" i="41" l="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H23" i="40"/>
  <c r="A43" i="35" l="1"/>
  <c r="S4" i="36" l="1"/>
  <c r="B31" i="37" l="1"/>
  <c r="U31" i="36"/>
  <c r="U4" i="36"/>
  <c r="AC35" i="41" l="1"/>
  <c r="H22" i="40"/>
  <c r="E4" i="37" l="1"/>
  <c r="B4" i="37"/>
  <c r="A44" i="40" l="1"/>
  <c r="S31" i="36" l="1"/>
  <c r="A1" i="37" l="1"/>
  <c r="Z35" i="41" l="1"/>
  <c r="AA35" i="41"/>
  <c r="AB35" i="41"/>
  <c r="AR5" i="41"/>
  <c r="X35" i="41" l="1"/>
  <c r="A24" i="34"/>
  <c r="A47" i="42" s="1"/>
  <c r="W35" i="41" l="1"/>
  <c r="U35" i="41" l="1"/>
  <c r="A22" i="40" l="1"/>
  <c r="A43" i="40"/>
  <c r="R2" i="36"/>
  <c r="A42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C4" i="37"/>
  <c r="D4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A1" i="41"/>
  <c r="A1" i="42"/>
  <c r="A1" i="40"/>
  <c r="A1" i="36"/>
  <c r="A1" i="35"/>
  <c r="A1" i="34"/>
  <c r="A46" i="40" l="1"/>
  <c r="A45" i="35"/>
  <c r="A57" i="36"/>
</calcChain>
</file>

<file path=xl/sharedStrings.xml><?xml version="1.0" encoding="utf-8"?>
<sst xmlns="http://schemas.openxmlformats.org/spreadsheetml/2006/main" count="375" uniqueCount="92">
  <si>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</si>
  <si>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</si>
  <si>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</si>
  <si>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</si>
  <si>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</si>
  <si>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</si>
  <si>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</si>
  <si>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</si>
  <si>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</si>
  <si>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</si>
  <si>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</si>
  <si>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</si>
  <si>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</si>
  <si>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</si>
  <si>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</si>
  <si>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</si>
  <si>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</si>
  <si>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</si>
  <si>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</si>
  <si>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</si>
  <si>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</si>
  <si>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</si>
  <si>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</si>
  <si>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</si>
  <si>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</si>
  <si>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</si>
  <si>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</si>
  <si>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</si>
  <si>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</si>
  <si>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</si>
  <si>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</si>
  <si>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</si>
  <si>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</si>
  <si>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</si>
  <si>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</si>
  <si>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</si>
  <si>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</si>
  <si>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</si>
  <si>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</si>
  <si>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</si>
  <si>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</si>
  <si>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</si>
  <si>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</si>
  <si>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</si>
  <si>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</si>
  <si>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</si>
  <si>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</si>
  <si>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</si>
  <si>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</si>
  <si>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</si>
  <si>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</si>
  <si>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</si>
  <si>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</si>
  <si>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</si>
  <si>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</si>
  <si>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</si>
  <si>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</si>
  <si>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</si>
  <si>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</si>
  <si>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</si>
  <si>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</si>
  <si>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</si>
  <si>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</si>
  <si>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</si>
  <si>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</si>
  <si>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</si>
  <si>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</si>
  <si>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</si>
  <si>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</si>
  <si>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</si>
  <si>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</si>
  <si>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</si>
  <si>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</si>
  <si>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</si>
  <si>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</si>
  <si>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</si>
  <si>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</si>
  <si>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</si>
  <si>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</si>
  <si>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</si>
  <si>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</si>
  <si>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</si>
  <si>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</si>
  <si>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</si>
  <si>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</si>
  <si>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</si>
  <si>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</si>
  <si>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</si>
  <si>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</si>
  <si>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</si>
  <si>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MARZO</t>
  </si>
  <si>
    <t>Ene-Mar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</si>
</sst>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28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29" xfId="0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3" xfId="0" applyNumberFormat="1" applyFont="1" applyFill="1" applyBorder="1" applyAlignment="1">
      <alignment horizontal="center" vertical="center" wrapText="1"/>
    </xf>
    <xf numFmtId="166" fontId="6" fillId="4" borderId="31" xfId="0" applyNumberFormat="1" applyFont="1" applyFill="1" applyBorder="1" applyAlignment="1">
      <alignment horizontal="center" vertical="center" wrapText="1"/>
    </xf>
    <xf numFmtId="166" fontId="8" fillId="2" borderId="34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40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/>
    <xf numFmtId="166" fontId="8" fillId="2" borderId="46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66" fontId="8" fillId="2" borderId="47" xfId="1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59" xfId="0" applyNumberFormat="1" applyFont="1" applyFill="1" applyBorder="1"/>
    <xf numFmtId="166" fontId="8" fillId="2" borderId="60" xfId="0" applyNumberFormat="1" applyFont="1" applyFill="1" applyBorder="1"/>
    <xf numFmtId="0" fontId="8" fillId="0" borderId="0" xfId="0" applyNumberFormat="1" applyFont="1" applyBorder="1"/>
    <xf numFmtId="166" fontId="8" fillId="2" borderId="62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4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2" xfId="0" applyFont="1" applyFill="1" applyBorder="1" applyAlignment="1">
      <alignment horizontal="center" vertical="center" wrapText="1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7" fillId="5" borderId="38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1" xfId="0" applyNumberFormat="1" applyFont="1" applyFill="1" applyBorder="1"/>
    <xf numFmtId="166" fontId="8" fillId="2" borderId="70" xfId="0" applyNumberFormat="1" applyFont="1" applyFill="1" applyBorder="1"/>
    <xf numFmtId="166" fontId="8" fillId="2" borderId="72" xfId="0" applyNumberFormat="1" applyFont="1" applyFill="1" applyBorder="1"/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7" xfId="0" applyNumberFormat="1" applyFont="1" applyFill="1" applyBorder="1" applyAlignment="1">
      <alignment horizontal="center" vertical="center"/>
    </xf>
    <xf numFmtId="166" fontId="8" fillId="2" borderId="80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" fillId="2" borderId="0" xfId="0" applyFont="1" applyFill="1"/>
    <xf numFmtId="166" fontId="8" fillId="0" borderId="0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3" xfId="0" applyNumberFormat="1" applyFont="1" applyFill="1" applyBorder="1" applyAlignment="1">
      <alignment horizontal="centerContinuous"/>
    </xf>
    <xf numFmtId="166" fontId="10" fillId="2" borderId="84" xfId="0" applyNumberFormat="1" applyFont="1" applyFill="1" applyBorder="1" applyAlignment="1">
      <alignment horizontal="centerContinuous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6" xfId="0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166" fontId="8" fillId="2" borderId="47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166" fontId="8" fillId="0" borderId="90" xfId="0" applyNumberFormat="1" applyFont="1" applyFill="1" applyBorder="1" applyAlignment="1">
      <alignment horizontal="center" vertical="center"/>
    </xf>
    <xf numFmtId="166" fontId="8" fillId="2" borderId="91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80" xfId="0" applyNumberFormat="1" applyFont="1" applyFill="1" applyBorder="1" applyAlignment="1">
      <alignment horizontal="center"/>
    </xf>
    <xf numFmtId="166" fontId="8" fillId="2" borderId="92" xfId="0" applyNumberFormat="1" applyFont="1" applyFill="1" applyBorder="1"/>
    <xf numFmtId="166" fontId="8" fillId="2" borderId="93" xfId="0" applyNumberFormat="1" applyFont="1" applyFill="1" applyBorder="1" applyAlignment="1">
      <alignment horizontal="center" vertical="center"/>
    </xf>
    <xf numFmtId="166" fontId="8" fillId="2" borderId="94" xfId="0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 applyAlignment="1">
      <alignment horizontal="center"/>
    </xf>
    <xf numFmtId="166" fontId="5" fillId="3" borderId="9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6" fontId="5" fillId="3" borderId="57" xfId="0" quotePrefix="1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5" xfId="0" applyNumberFormat="1" applyFont="1" applyFill="1" applyBorder="1" applyAlignment="1">
      <alignment horizontal="center" vertical="center"/>
    </xf>
    <xf numFmtId="0" fontId="8" fillId="2" borderId="87" xfId="0" quotePrefix="1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48" xfId="0" applyNumberFormat="1" applyFont="1" applyFill="1" applyBorder="1" applyAlignment="1">
      <alignment horizontal="center" vertical="center"/>
    </xf>
    <xf numFmtId="166" fontId="8" fillId="2" borderId="99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0" xfId="0" quotePrefix="1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7" fontId="8" fillId="2" borderId="7" xfId="0" applyNumberFormat="1" applyFont="1" applyFill="1" applyBorder="1" applyAlignment="1">
      <alignment horizontal="center" vertical="center"/>
    </xf>
    <xf numFmtId="17" fontId="5" fillId="3" borderId="24" xfId="0" quotePrefix="1" applyNumberFormat="1" applyFont="1" applyFill="1" applyBorder="1" applyAlignment="1">
      <alignment horizontal="center" vertical="center" wrapText="1"/>
    </xf>
    <xf numFmtId="17" fontId="8" fillId="2" borderId="98" xfId="0" quotePrefix="1" applyNumberFormat="1" applyFont="1" applyFill="1" applyBorder="1" applyAlignment="1">
      <alignment horizontal="center" vertical="center"/>
    </xf>
    <xf numFmtId="0" fontId="22" fillId="0" borderId="48" xfId="0" quotePrefix="1" applyFont="1" applyFill="1" applyBorder="1" applyAlignment="1">
      <alignment horizontal="center" vertical="center"/>
    </xf>
    <xf numFmtId="166" fontId="5" fillId="3" borderId="78" xfId="0" quotePrefix="1" applyNumberFormat="1" applyFont="1" applyFill="1" applyBorder="1" applyAlignment="1">
      <alignment horizontal="center" vertical="center"/>
    </xf>
    <xf numFmtId="17" fontId="8" fillId="2" borderId="103" xfId="0" applyNumberFormat="1" applyFont="1" applyFill="1" applyBorder="1" applyAlignment="1">
      <alignment horizontal="center" vertical="center"/>
    </xf>
    <xf numFmtId="166" fontId="7" fillId="2" borderId="102" xfId="0" applyNumberFormat="1" applyFont="1" applyFill="1" applyBorder="1" applyAlignment="1">
      <alignment horizontal="center" vertical="center"/>
    </xf>
    <xf numFmtId="166" fontId="8" fillId="2" borderId="10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13" fillId="2" borderId="42" xfId="0" applyNumberFormat="1" applyFont="1" applyFill="1" applyBorder="1" applyAlignment="1">
      <alignment horizontal="left" vertical="top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5" fillId="3" borderId="39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1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0" fontId="24" fillId="3" borderId="100" xfId="0" applyFont="1" applyFill="1" applyBorder="1" applyAlignment="1">
      <alignment horizontal="center" vertical="center"/>
    </xf>
    <xf numFmtId="0" fontId="24" fillId="3" borderId="89" xfId="0" applyFont="1" applyFill="1" applyBorder="1" applyAlignment="1">
      <alignment horizontal="center" vertical="center"/>
    </xf>
    <xf numFmtId="166" fontId="5" fillId="3" borderId="49" xfId="0" applyNumberFormat="1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53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78" xfId="0" applyNumberFormat="1" applyFont="1" applyFill="1" applyBorder="1" applyAlignment="1">
      <alignment horizontal="center" vertical="center"/>
    </xf>
    <xf numFmtId="166" fontId="19" fillId="2" borderId="51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5" fillId="3" borderId="8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82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workbookViewId="0">
      <selection activeCell="A2" sqref="A2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9.42578125" style="1" customWidth="1"/>
    <col min="3" max="16383" width="11.42578125" style="1" hidden="1"/>
    <col min="16384" max="16384" width="0.7109375" style="1" customWidth="1"/>
  </cols>
  <sheetData>
    <row r="1" spans="1:2" x14ac:dyDescent="0.25">
      <c r="A1" s="175" t="s">
        <v>39</v>
      </c>
      <c r="B1" s="175"/>
    </row>
    <row r="2" spans="1:2" x14ac:dyDescent="0.25">
      <c r="A2" s="126" t="s">
        <v>90</v>
      </c>
      <c r="B2" s="75"/>
    </row>
    <row r="3" spans="1:2" x14ac:dyDescent="0.25">
      <c r="A3" s="124" t="s">
        <v>40</v>
      </c>
      <c r="B3" s="125" t="str">
        <f>"PERÚ: DESEMBOLSOS DE BFH, AL CIERRE DE "&amp;A2&amp;" DE 2021"</f>
        <v>PERÚ: DESEMBOLSOS DE BFH, AL CIERRE DE MARZO DE 2021</v>
      </c>
    </row>
    <row r="4" spans="1:2" x14ac:dyDescent="0.25">
      <c r="A4" s="96" t="s">
        <v>41</v>
      </c>
      <c r="B4" s="1" t="str">
        <f>"PERÚ: DESEMBOLSOS DE BFH POR MODALIDAD, AL CIERRE DE "&amp;A2&amp;" DE 2021"</f>
        <v>PERÚ: DESEMBOLSOS DE BFH POR MODALIDAD, AL CIERRE DE MARZO DE 2021</v>
      </c>
    </row>
    <row r="5" spans="1:2" x14ac:dyDescent="0.25">
      <c r="A5" s="124" t="s">
        <v>42</v>
      </c>
      <c r="B5" s="125" t="str">
        <f>"PERÚ: DESEMBOLSOS DE BFH, SEGÚN DEPARTAMENTO, AL CIERRE DE "&amp;A2&amp;" DE 2021"</f>
        <v>PERÚ: DESEMBOLSOS DE BFH, SEGÚN DEPARTAMENTO, AL CIERRE DE MARZO DE 2021</v>
      </c>
    </row>
    <row r="6" spans="1:2" x14ac:dyDescent="0.25">
      <c r="A6" s="96" t="s">
        <v>43</v>
      </c>
      <c r="B6" s="1" t="str">
        <f>"PERÚ: DESEMBOLSOS DE BFH POR MODALIDAD Y DEPARTAMENTO, AL CIERRE DE "&amp;A2&amp;" DE 2021"</f>
        <v>PERÚ: DESEMBOLSOS DE BFH POR MODALIDAD Y DEPARTAMENTO, AL CIERRE DE MARZO DE 2021</v>
      </c>
    </row>
    <row r="7" spans="1:2" x14ac:dyDescent="0.25">
      <c r="A7" s="124" t="s">
        <v>44</v>
      </c>
      <c r="B7" s="125" t="str">
        <f>"PERÚ: DESEMBOLSOS DE BFH POR PRODUCTO Y TIPO DE MONEDA, AL CIERRE DE "&amp;A2&amp;" DE 2021"</f>
        <v>PERÚ: DESEMBOLSOS DE BFH POR PRODUCTO Y TIPO DE MONEDA, AL CIERRE DE MARZO DE 2021</v>
      </c>
    </row>
    <row r="8" spans="1:2" x14ac:dyDescent="0.25">
      <c r="A8" s="96" t="s">
        <v>69</v>
      </c>
      <c r="B8" s="1" t="str">
        <f>"PERÚ: DESEMBOLSOS MENSUALES DE BONOS DE RECONSTRUCCIÓN, AL CIERRE DE "&amp;A2&amp;" DE 2021"</f>
        <v>PERÚ: DESEMBOLSOS MENSUALES DE BONOS DE RECONSTRUCCIÓN, AL CIERRE DE MARZO DE 2021</v>
      </c>
    </row>
    <row r="9" spans="1:2" x14ac:dyDescent="0.25">
      <c r="A9" s="124" t="s">
        <v>84</v>
      </c>
      <c r="B9" s="125" t="str">
        <f>"PERÚ: DESEMBOLSOS MENSUALES DE RECONSTRUCCIÓN POR DEPARTAMENTO, AL CIERRE DE "&amp;A2&amp;" DE 2021"</f>
        <v>PERÚ: DESEMBOLSOS MENSUALES DE RECONSTRUCCIÓN POR DEPARTAMENTO, AL CIERRE DE MARZO DE 2021</v>
      </c>
    </row>
    <row r="10" spans="1:2" x14ac:dyDescent="0.25">
      <c r="A10" s="2" t="s">
        <v>45</v>
      </c>
    </row>
    <row r="11" spans="1:2" x14ac:dyDescent="0.25">
      <c r="A11" s="2" t="s">
        <v>46</v>
      </c>
    </row>
    <row r="12" spans="1:2" hidden="1" x14ac:dyDescent="0.25"/>
    <row r="14" spans="1:2" ht="15" hidden="1" customHeight="1" x14ac:dyDescent="0.25">
      <c r="B14" s="3"/>
    </row>
    <row r="15" spans="1:2" ht="15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0"/>
  <sheetViews>
    <sheetView view="pageBreakPreview" zoomScale="115" zoomScaleNormal="100" zoomScaleSheetLayoutView="115" workbookViewId="0">
      <selection activeCell="B4" sqref="B4"/>
    </sheetView>
  </sheetViews>
  <sheetFormatPr baseColWidth="10" defaultColWidth="0" defaultRowHeight="15" customHeight="1" zeroHeight="1" x14ac:dyDescent="0.25"/>
  <cols>
    <col min="1" max="1" width="11.42578125" style="4" customWidth="1"/>
    <col min="2" max="3" width="15.85546875" style="4" customWidth="1"/>
    <col min="4" max="5" width="15.7109375" style="4" customWidth="1"/>
    <col min="6" max="16383" width="11.42578125" style="4" hidden="1"/>
    <col min="16384" max="16384" width="0.140625" style="4" hidden="1" customWidth="1"/>
  </cols>
  <sheetData>
    <row r="1" spans="1:5" ht="15.75" customHeight="1" x14ac:dyDescent="0.25">
      <c r="A1" s="177" t="str">
        <f>"1. "&amp;Índice!B3</f>
        <v>1. PERÚ: DESEMBOLSOS DE BFH, AL CIERRE DE MARZO DE 2021</v>
      </c>
      <c r="B1" s="177"/>
      <c r="C1" s="177"/>
      <c r="D1" s="177"/>
      <c r="E1" s="177"/>
    </row>
    <row r="2" spans="1:5" x14ac:dyDescent="0.25">
      <c r="A2" s="178" t="s">
        <v>0</v>
      </c>
      <c r="B2" s="179" t="s">
        <v>49</v>
      </c>
      <c r="C2" s="180"/>
      <c r="D2" s="179" t="s">
        <v>25</v>
      </c>
      <c r="E2" s="181"/>
    </row>
    <row r="3" spans="1:5" ht="22.5" x14ac:dyDescent="0.25">
      <c r="A3" s="178"/>
      <c r="B3" s="5" t="s">
        <v>27</v>
      </c>
      <c r="C3" s="6" t="s">
        <v>28</v>
      </c>
      <c r="D3" s="5" t="s">
        <v>27</v>
      </c>
      <c r="E3" s="5" t="s">
        <v>29</v>
      </c>
    </row>
    <row r="4" spans="1:5" x14ac:dyDescent="0.25">
      <c r="A4" s="7" t="s">
        <v>26</v>
      </c>
      <c r="B4" s="8">
        <f>SUM(B5:B23)</f>
        <v>408679</v>
      </c>
      <c r="C4" s="8">
        <f>SUM(C5:C23)</f>
        <v>8397929.1444099583</v>
      </c>
      <c r="D4" s="9"/>
      <c r="E4" s="7"/>
    </row>
    <row r="5" spans="1:5" x14ac:dyDescent="0.25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x14ac:dyDescent="0.25">
      <c r="A6" s="154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x14ac:dyDescent="0.25">
      <c r="A7" s="154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25">
      <c r="A8" s="154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x14ac:dyDescent="0.25">
      <c r="A9" s="154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x14ac:dyDescent="0.25">
      <c r="A10" s="154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x14ac:dyDescent="0.25">
      <c r="A11" s="154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x14ac:dyDescent="0.25">
      <c r="A12" s="154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x14ac:dyDescent="0.25">
      <c r="A13" s="154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x14ac:dyDescent="0.25">
      <c r="A14" s="154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x14ac:dyDescent="0.25">
      <c r="A15" s="154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x14ac:dyDescent="0.25">
      <c r="A16" s="154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x14ac:dyDescent="0.25">
      <c r="A17" s="155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x14ac:dyDescent="0.25">
      <c r="A18" s="154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x14ac:dyDescent="0.25">
      <c r="A19" s="154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x14ac:dyDescent="0.25">
      <c r="A20" s="154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x14ac:dyDescent="0.25">
      <c r="A21" s="154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x14ac:dyDescent="0.25">
      <c r="A22" s="154">
        <v>2020</v>
      </c>
      <c r="B22" s="12">
        <v>48451</v>
      </c>
      <c r="C22" s="10">
        <v>1321709.8322999973</v>
      </c>
      <c r="D22" s="12">
        <f t="shared" ref="D22:D23" si="2">+D21+B22</f>
        <v>393747</v>
      </c>
      <c r="E22" s="12">
        <f t="shared" ref="E22:E23" si="3">+C22+E21</f>
        <v>7968235.0830099583</v>
      </c>
    </row>
    <row r="23" spans="1:16383" x14ac:dyDescent="0.25">
      <c r="A23" s="166" t="s">
        <v>91</v>
      </c>
      <c r="B23" s="12">
        <v>14932</v>
      </c>
      <c r="C23" s="10">
        <v>429694.06140000024</v>
      </c>
      <c r="D23" s="12">
        <f t="shared" si="2"/>
        <v>408679</v>
      </c>
      <c r="E23" s="12">
        <f t="shared" si="3"/>
        <v>8397929.1444099583</v>
      </c>
    </row>
    <row r="24" spans="1:16383" ht="10.5" customHeight="1" x14ac:dyDescent="0.25">
      <c r="A24" s="182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4" s="182"/>
      <c r="C24" s="182"/>
      <c r="D24" s="182"/>
      <c r="E24" s="182"/>
    </row>
    <row r="25" spans="1:16383" ht="10.5" customHeight="1" x14ac:dyDescent="0.25">
      <c r="A25" s="183" t="s">
        <v>38</v>
      </c>
      <c r="B25" s="183"/>
      <c r="C25" s="183"/>
      <c r="D25" s="183"/>
      <c r="E25" s="183"/>
    </row>
    <row r="26" spans="1:16383" ht="6" customHeight="1" x14ac:dyDescent="0.25">
      <c r="A26" s="184" t="s">
        <v>74</v>
      </c>
      <c r="B26" s="184"/>
      <c r="C26" s="184"/>
      <c r="D26" s="184"/>
      <c r="E26" s="184"/>
    </row>
    <row r="27" spans="1:16383" ht="6" customHeight="1" x14ac:dyDescent="0.25">
      <c r="A27" s="184"/>
      <c r="B27" s="184"/>
      <c r="C27" s="184"/>
      <c r="D27" s="184"/>
      <c r="E27" s="184"/>
    </row>
    <row r="28" spans="1:16383" ht="6.75" hidden="1" customHeight="1" x14ac:dyDescent="0.25">
      <c r="A28" s="184"/>
      <c r="B28" s="184"/>
      <c r="C28" s="184"/>
      <c r="D28" s="184"/>
      <c r="E28" s="184"/>
    </row>
    <row r="29" spans="1:16383" ht="27.75" customHeight="1" x14ac:dyDescent="0.25">
      <c r="A29" s="176" t="s">
        <v>47</v>
      </c>
      <c r="B29" s="176"/>
      <c r="C29" s="176"/>
      <c r="D29" s="176"/>
      <c r="E29" s="176"/>
    </row>
    <row r="30" spans="1:16383" ht="0.75" customHeight="1" x14ac:dyDescent="0.25"/>
  </sheetData>
  <mergeCells count="8">
    <mergeCell ref="A29:E29"/>
    <mergeCell ref="A1:E1"/>
    <mergeCell ref="A2:A3"/>
    <mergeCell ref="B2:C2"/>
    <mergeCell ref="D2:E2"/>
    <mergeCell ref="A24:E24"/>
    <mergeCell ref="A25:E25"/>
    <mergeCell ref="A26:E28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2"/>
  <sheetViews>
    <sheetView view="pageBreakPreview" zoomScale="115" zoomScaleNormal="85" zoomScaleSheetLayoutView="115" workbookViewId="0">
      <selection activeCell="C40" sqref="C40"/>
    </sheetView>
  </sheetViews>
  <sheetFormatPr baseColWidth="10" defaultColWidth="0" defaultRowHeight="15" customHeight="1" zeroHeight="1" x14ac:dyDescent="0.25"/>
  <cols>
    <col min="1" max="1" width="11.42578125" style="4" customWidth="1"/>
    <col min="2" max="4" width="16.42578125" style="4" customWidth="1"/>
    <col min="5" max="5" width="12.85546875" style="4" customWidth="1"/>
    <col min="6" max="16384" width="11.42578125" style="4" hidden="1"/>
  </cols>
  <sheetData>
    <row r="1" spans="1:5" ht="15" customHeight="1" x14ac:dyDescent="0.25">
      <c r="A1" s="177" t="str">
        <f>"2. "&amp;Índice!B4</f>
        <v>2. PERÚ: DESEMBOLSOS DE BFH POR MODALIDAD, AL CIERRE DE MARZO DE 2021</v>
      </c>
      <c r="B1" s="177"/>
      <c r="C1" s="177"/>
      <c r="D1" s="177"/>
      <c r="E1" s="177"/>
    </row>
    <row r="2" spans="1:5" ht="33.75" customHeight="1" x14ac:dyDescent="0.25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25">
      <c r="A3" s="17"/>
      <c r="B3" s="18" t="s">
        <v>35</v>
      </c>
      <c r="C3" s="19"/>
      <c r="D3" s="19"/>
    </row>
    <row r="4" spans="1:5" x14ac:dyDescent="0.25">
      <c r="A4" s="65" t="s">
        <v>26</v>
      </c>
      <c r="B4" s="8">
        <f t="shared" ref="B4:C4" si="0">SUM(B5:B23)</f>
        <v>68667</v>
      </c>
      <c r="C4" s="8">
        <f t="shared" si="0"/>
        <v>329813</v>
      </c>
      <c r="D4" s="8">
        <f>SUM(D5:D23)</f>
        <v>10199</v>
      </c>
      <c r="E4" s="8">
        <f>SUM(E5:E23)</f>
        <v>408679</v>
      </c>
    </row>
    <row r="5" spans="1:5" x14ac:dyDescent="0.25">
      <c r="A5" s="21" t="s">
        <v>36</v>
      </c>
      <c r="B5" s="11">
        <v>688</v>
      </c>
      <c r="C5" s="22">
        <v>0</v>
      </c>
      <c r="D5" s="23">
        <v>0</v>
      </c>
      <c r="E5" s="66">
        <v>688</v>
      </c>
    </row>
    <row r="6" spans="1:5" x14ac:dyDescent="0.25">
      <c r="A6" s="156">
        <v>2004</v>
      </c>
      <c r="B6" s="11">
        <v>1912</v>
      </c>
      <c r="C6" s="25">
        <v>0</v>
      </c>
      <c r="D6" s="25">
        <v>0</v>
      </c>
      <c r="E6" s="66">
        <v>1912</v>
      </c>
    </row>
    <row r="7" spans="1:5" x14ac:dyDescent="0.25">
      <c r="A7" s="156">
        <v>2005</v>
      </c>
      <c r="B7" s="25">
        <v>1839</v>
      </c>
      <c r="C7" s="25">
        <v>13</v>
      </c>
      <c r="D7" s="25">
        <v>0</v>
      </c>
      <c r="E7" s="66">
        <v>1852</v>
      </c>
    </row>
    <row r="8" spans="1:5" x14ac:dyDescent="0.25">
      <c r="A8" s="156">
        <v>2006</v>
      </c>
      <c r="B8" s="25">
        <v>1991</v>
      </c>
      <c r="C8" s="25">
        <v>26</v>
      </c>
      <c r="D8" s="25">
        <v>8</v>
      </c>
      <c r="E8" s="66">
        <v>2025</v>
      </c>
    </row>
    <row r="9" spans="1:5" x14ac:dyDescent="0.25">
      <c r="A9" s="156">
        <v>2007</v>
      </c>
      <c r="B9" s="25">
        <v>1887</v>
      </c>
      <c r="C9" s="25">
        <v>398</v>
      </c>
      <c r="D9" s="25">
        <v>109</v>
      </c>
      <c r="E9" s="66">
        <v>2394</v>
      </c>
    </row>
    <row r="10" spans="1:5" x14ac:dyDescent="0.25">
      <c r="A10" s="156">
        <v>2008</v>
      </c>
      <c r="B10" s="25">
        <v>2396</v>
      </c>
      <c r="C10" s="25">
        <v>6120</v>
      </c>
      <c r="D10" s="25">
        <v>772</v>
      </c>
      <c r="E10" s="66">
        <v>9288</v>
      </c>
    </row>
    <row r="11" spans="1:5" x14ac:dyDescent="0.25">
      <c r="A11" s="156">
        <v>2009</v>
      </c>
      <c r="B11" s="25">
        <v>3867</v>
      </c>
      <c r="C11" s="25">
        <v>22866</v>
      </c>
      <c r="D11" s="25">
        <v>1732</v>
      </c>
      <c r="E11" s="66">
        <v>28465</v>
      </c>
    </row>
    <row r="12" spans="1:5" x14ac:dyDescent="0.25">
      <c r="A12" s="156">
        <v>2010</v>
      </c>
      <c r="B12" s="25">
        <v>5353</v>
      </c>
      <c r="C12" s="25">
        <v>12833</v>
      </c>
      <c r="D12" s="25">
        <v>549</v>
      </c>
      <c r="E12" s="66">
        <v>18735</v>
      </c>
    </row>
    <row r="13" spans="1:5" x14ac:dyDescent="0.25">
      <c r="A13" s="156">
        <v>2011</v>
      </c>
      <c r="B13" s="25">
        <v>5991</v>
      </c>
      <c r="C13" s="25">
        <v>6071</v>
      </c>
      <c r="D13" s="25">
        <v>432</v>
      </c>
      <c r="E13" s="66">
        <v>12494</v>
      </c>
    </row>
    <row r="14" spans="1:5" x14ac:dyDescent="0.25">
      <c r="A14" s="156">
        <v>2012</v>
      </c>
      <c r="B14" s="25">
        <v>4498</v>
      </c>
      <c r="C14" s="25">
        <v>12597</v>
      </c>
      <c r="D14" s="25">
        <v>405</v>
      </c>
      <c r="E14" s="66">
        <v>17500</v>
      </c>
    </row>
    <row r="15" spans="1:5" x14ac:dyDescent="0.25">
      <c r="A15" s="156">
        <v>2013</v>
      </c>
      <c r="B15" s="25">
        <v>3414</v>
      </c>
      <c r="C15" s="25">
        <v>20492</v>
      </c>
      <c r="D15" s="25">
        <v>8</v>
      </c>
      <c r="E15" s="66">
        <v>23914</v>
      </c>
    </row>
    <row r="16" spans="1:5" x14ac:dyDescent="0.25">
      <c r="A16" s="156">
        <v>2014</v>
      </c>
      <c r="B16" s="25">
        <v>4260</v>
      </c>
      <c r="C16" s="25">
        <v>40904</v>
      </c>
      <c r="D16" s="25">
        <v>0</v>
      </c>
      <c r="E16" s="66">
        <v>45164</v>
      </c>
    </row>
    <row r="17" spans="1:5" x14ac:dyDescent="0.25">
      <c r="A17" s="155">
        <v>2015</v>
      </c>
      <c r="B17" s="14">
        <v>2837</v>
      </c>
      <c r="C17" s="14">
        <v>46467</v>
      </c>
      <c r="D17" s="14">
        <v>1101</v>
      </c>
      <c r="E17" s="66">
        <v>50405</v>
      </c>
    </row>
    <row r="18" spans="1:5" x14ac:dyDescent="0.25">
      <c r="A18" s="155">
        <v>2016</v>
      </c>
      <c r="B18" s="25">
        <v>1577</v>
      </c>
      <c r="C18" s="25">
        <v>34344</v>
      </c>
      <c r="D18" s="25">
        <v>2925</v>
      </c>
      <c r="E18" s="66">
        <v>38846</v>
      </c>
    </row>
    <row r="19" spans="1:5" x14ac:dyDescent="0.25">
      <c r="A19" s="155">
        <v>2017</v>
      </c>
      <c r="B19" s="14">
        <v>3182</v>
      </c>
      <c r="C19" s="14">
        <v>20421</v>
      </c>
      <c r="D19" s="14">
        <v>1776</v>
      </c>
      <c r="E19" s="68">
        <v>25379</v>
      </c>
    </row>
    <row r="20" spans="1:5" x14ac:dyDescent="0.25">
      <c r="A20" s="157">
        <v>2018</v>
      </c>
      <c r="B20" s="61">
        <v>5131</v>
      </c>
      <c r="C20" s="61">
        <v>7810</v>
      </c>
      <c r="D20" s="133">
        <v>38</v>
      </c>
      <c r="E20" s="134">
        <v>12979</v>
      </c>
    </row>
    <row r="21" spans="1:5" x14ac:dyDescent="0.25">
      <c r="A21" s="155">
        <f>'01'!A21</f>
        <v>2019</v>
      </c>
      <c r="B21" s="14">
        <v>10089</v>
      </c>
      <c r="C21" s="14">
        <v>42845</v>
      </c>
      <c r="D21" s="14">
        <v>322</v>
      </c>
      <c r="E21" s="68">
        <v>53256</v>
      </c>
    </row>
    <row r="22" spans="1:5" x14ac:dyDescent="0.25">
      <c r="A22" s="155">
        <v>2020</v>
      </c>
      <c r="B22" s="14">
        <v>5400</v>
      </c>
      <c r="C22" s="14">
        <v>43029</v>
      </c>
      <c r="D22" s="14">
        <v>22</v>
      </c>
      <c r="E22" s="68">
        <v>48451</v>
      </c>
    </row>
    <row r="23" spans="1:5" x14ac:dyDescent="0.25">
      <c r="A23" s="171" t="s">
        <v>91</v>
      </c>
      <c r="B23" s="138">
        <v>2355</v>
      </c>
      <c r="C23" s="138">
        <v>12577</v>
      </c>
      <c r="D23" s="139"/>
      <c r="E23" s="140">
        <v>14932</v>
      </c>
    </row>
    <row r="24" spans="1:5" x14ac:dyDescent="0.25">
      <c r="A24" s="172"/>
      <c r="B24" s="132" t="s">
        <v>48</v>
      </c>
      <c r="C24" s="28"/>
      <c r="D24" s="131"/>
      <c r="E24" s="29"/>
    </row>
    <row r="25" spans="1:5" x14ac:dyDescent="0.25">
      <c r="A25" s="65" t="s">
        <v>26</v>
      </c>
      <c r="B25" s="8">
        <f t="shared" ref="B25:D25" si="1">SUM(B26:XFA44)</f>
        <v>16795858.288819999</v>
      </c>
      <c r="C25" s="8">
        <f t="shared" si="1"/>
        <v>15185899.327559996</v>
      </c>
      <c r="D25" s="8">
        <f t="shared" si="1"/>
        <v>8480742.7845099978</v>
      </c>
      <c r="E25" s="8">
        <f>SUM(E26:XFD44)</f>
        <v>8397929.1444099993</v>
      </c>
    </row>
    <row r="26" spans="1:5" x14ac:dyDescent="0.25">
      <c r="A26" s="21" t="s">
        <v>36</v>
      </c>
      <c r="B26" s="11">
        <v>8613.81</v>
      </c>
      <c r="C26" s="22">
        <v>0</v>
      </c>
      <c r="D26" s="23">
        <v>0</v>
      </c>
      <c r="E26" s="66">
        <v>8613.81</v>
      </c>
    </row>
    <row r="27" spans="1:5" x14ac:dyDescent="0.25">
      <c r="A27" s="156">
        <v>2004</v>
      </c>
      <c r="B27" s="11">
        <v>23310.899999999918</v>
      </c>
      <c r="C27" s="25">
        <v>0</v>
      </c>
      <c r="D27" s="25">
        <v>0</v>
      </c>
      <c r="E27" s="66">
        <v>23310.899999999918</v>
      </c>
    </row>
    <row r="28" spans="1:5" x14ac:dyDescent="0.25">
      <c r="A28" s="156">
        <v>2005</v>
      </c>
      <c r="B28" s="25">
        <v>21878.964000000007</v>
      </c>
      <c r="C28" s="25">
        <v>119.45639999999999</v>
      </c>
      <c r="D28" s="25">
        <v>0</v>
      </c>
      <c r="E28" s="66">
        <v>21998.420400000006</v>
      </c>
    </row>
    <row r="29" spans="1:5" x14ac:dyDescent="0.25">
      <c r="A29" s="156">
        <v>2006</v>
      </c>
      <c r="B29" s="25">
        <v>23409.056159999989</v>
      </c>
      <c r="C29" s="25">
        <v>237.55648000000005</v>
      </c>
      <c r="D29" s="25">
        <v>31.363199999999996</v>
      </c>
      <c r="E29" s="66">
        <v>23677.975839999985</v>
      </c>
    </row>
    <row r="30" spans="1:5" x14ac:dyDescent="0.25">
      <c r="A30" s="156">
        <v>2007</v>
      </c>
      <c r="B30" s="25">
        <v>23243.359199999999</v>
      </c>
      <c r="C30" s="25">
        <v>4139.5016000000005</v>
      </c>
      <c r="D30" s="25">
        <v>503.06200000000001</v>
      </c>
      <c r="E30" s="66">
        <v>27885.922799999997</v>
      </c>
    </row>
    <row r="31" spans="1:5" x14ac:dyDescent="0.25">
      <c r="A31" s="156">
        <v>2008</v>
      </c>
      <c r="B31" s="25">
        <v>31286.580800000007</v>
      </c>
      <c r="C31" s="25">
        <v>98049.652000000002</v>
      </c>
      <c r="D31" s="25">
        <v>5083.96</v>
      </c>
      <c r="E31" s="66">
        <v>134420.19280000002</v>
      </c>
    </row>
    <row r="32" spans="1:5" x14ac:dyDescent="0.25">
      <c r="A32" s="156">
        <v>2009</v>
      </c>
      <c r="B32" s="25">
        <v>67163.81240000001</v>
      </c>
      <c r="C32" s="25">
        <v>376577.96</v>
      </c>
      <c r="D32" s="25">
        <v>11604.4</v>
      </c>
      <c r="E32" s="66">
        <v>455346.17239999998</v>
      </c>
    </row>
    <row r="33" spans="1:5" x14ac:dyDescent="0.25">
      <c r="A33" s="156">
        <v>2010</v>
      </c>
      <c r="B33" s="25">
        <v>94959.604800000001</v>
      </c>
      <c r="C33" s="25">
        <v>214917.67</v>
      </c>
      <c r="D33" s="25">
        <v>3693.7</v>
      </c>
      <c r="E33" s="66">
        <v>313570.97480000003</v>
      </c>
    </row>
    <row r="34" spans="1:5" x14ac:dyDescent="0.25">
      <c r="A34" s="156">
        <v>2011</v>
      </c>
      <c r="B34" s="25">
        <v>106980.45</v>
      </c>
      <c r="C34" s="25">
        <v>101987.175</v>
      </c>
      <c r="D34" s="25">
        <v>2940.46</v>
      </c>
      <c r="E34" s="66">
        <v>211908.08499999999</v>
      </c>
    </row>
    <row r="35" spans="1:5" x14ac:dyDescent="0.25">
      <c r="A35" s="156">
        <v>2012</v>
      </c>
      <c r="B35" s="25">
        <v>79710.75</v>
      </c>
      <c r="C35" s="25">
        <v>216503.67624999999</v>
      </c>
      <c r="D35" s="25">
        <v>2771.0549999999998</v>
      </c>
      <c r="E35" s="66">
        <v>298985.48125000001</v>
      </c>
    </row>
    <row r="36" spans="1:5" x14ac:dyDescent="0.25">
      <c r="A36" s="156">
        <v>2013</v>
      </c>
      <c r="B36" s="25">
        <v>62608.95</v>
      </c>
      <c r="C36" s="25">
        <v>355445.69124999997</v>
      </c>
      <c r="D36" s="25">
        <v>55.005000000000003</v>
      </c>
      <c r="E36" s="66">
        <v>418109.64624999999</v>
      </c>
    </row>
    <row r="37" spans="1:5" x14ac:dyDescent="0.25">
      <c r="A37" s="156">
        <v>2014</v>
      </c>
      <c r="B37" s="25">
        <v>77666.399999999994</v>
      </c>
      <c r="C37" s="25">
        <v>725128.60055000009</v>
      </c>
      <c r="D37" s="25">
        <v>0</v>
      </c>
      <c r="E37" s="66">
        <v>802795.00055000011</v>
      </c>
    </row>
    <row r="38" spans="1:5" x14ac:dyDescent="0.25">
      <c r="A38" s="155">
        <v>2015</v>
      </c>
      <c r="B38" s="14">
        <v>53526.25</v>
      </c>
      <c r="C38" s="14">
        <v>861441.06075000076</v>
      </c>
      <c r="D38" s="14">
        <v>9704.6200000000008</v>
      </c>
      <c r="E38" s="66">
        <v>924671.93075000064</v>
      </c>
    </row>
    <row r="39" spans="1:5" x14ac:dyDescent="0.25">
      <c r="A39" s="155">
        <v>2016</v>
      </c>
      <c r="B39" s="25">
        <v>39069.86</v>
      </c>
      <c r="C39" s="25">
        <v>657605.82414999988</v>
      </c>
      <c r="D39" s="25">
        <v>26344.070050000006</v>
      </c>
      <c r="E39" s="66">
        <v>723019.75420000008</v>
      </c>
    </row>
    <row r="40" spans="1:5" x14ac:dyDescent="0.25">
      <c r="A40" s="155">
        <v>2017</v>
      </c>
      <c r="B40" s="14">
        <v>99492.212800000008</v>
      </c>
      <c r="C40" s="14">
        <v>398799.87419999985</v>
      </c>
      <c r="D40" s="14">
        <v>16178.796849999997</v>
      </c>
      <c r="E40" s="68">
        <v>514470.88384999987</v>
      </c>
    </row>
    <row r="41" spans="1:5" x14ac:dyDescent="0.25">
      <c r="A41" s="155">
        <v>2018</v>
      </c>
      <c r="B41" s="14">
        <v>171670.06805</v>
      </c>
      <c r="C41" s="14">
        <v>183111.88790000015</v>
      </c>
      <c r="D41" s="127">
        <v>345.23</v>
      </c>
      <c r="E41" s="128">
        <v>355127.18595000054</v>
      </c>
    </row>
    <row r="42" spans="1:5" x14ac:dyDescent="0.25">
      <c r="A42" s="158">
        <f>'01'!A21</f>
        <v>2019</v>
      </c>
      <c r="B42" s="25">
        <v>343893.23804999999</v>
      </c>
      <c r="C42" s="25">
        <v>1041587.397819998</v>
      </c>
      <c r="D42" s="25">
        <v>3132.2780000000002</v>
      </c>
      <c r="E42" s="135">
        <v>1388612.9138700005</v>
      </c>
    </row>
    <row r="43" spans="1:5" x14ac:dyDescent="0.25">
      <c r="A43" s="155">
        <f>+A22</f>
        <v>2020</v>
      </c>
      <c r="B43" s="14">
        <v>193212.80499999999</v>
      </c>
      <c r="C43" s="14">
        <v>1128071.387299998</v>
      </c>
      <c r="D43" s="14">
        <v>425.64</v>
      </c>
      <c r="E43" s="68">
        <v>1321709.8322999964</v>
      </c>
    </row>
    <row r="44" spans="1:5" x14ac:dyDescent="0.25">
      <c r="A44" s="138" t="s">
        <v>91</v>
      </c>
      <c r="B44" s="140">
        <v>88261.89</v>
      </c>
      <c r="C44" s="138">
        <v>341432.17140000022</v>
      </c>
      <c r="D44" s="139">
        <v>0</v>
      </c>
      <c r="E44" s="140">
        <v>429694.06140000024</v>
      </c>
    </row>
    <row r="45" spans="1:5" ht="10.5" customHeight="1" x14ac:dyDescent="0.25">
      <c r="A45" s="184" t="str">
        <f>'01'!A24:E24</f>
        <v>Nota: Las colocaciones en dólares han sido convertidas a moneda nacional según el tipo de cambio contable de su período</v>
      </c>
      <c r="B45" s="184"/>
      <c r="C45" s="184"/>
      <c r="D45" s="184"/>
      <c r="E45" s="184"/>
    </row>
    <row r="46" spans="1:5" ht="10.5" customHeight="1" x14ac:dyDescent="0.25">
      <c r="A46" s="183" t="s">
        <v>38</v>
      </c>
      <c r="B46" s="183"/>
      <c r="C46" s="183"/>
      <c r="D46" s="183"/>
      <c r="E46" s="183"/>
    </row>
    <row r="47" spans="1:5" ht="10.5" customHeight="1" x14ac:dyDescent="0.25">
      <c r="A47" s="183" t="s">
        <v>89</v>
      </c>
      <c r="B47" s="183"/>
      <c r="C47" s="130"/>
      <c r="D47" s="130"/>
      <c r="E47" s="130"/>
    </row>
    <row r="48" spans="1:5" ht="30.75" customHeight="1" x14ac:dyDescent="0.25">
      <c r="A48" s="176" t="s">
        <v>47</v>
      </c>
      <c r="B48" s="176"/>
      <c r="C48" s="176"/>
      <c r="D48" s="176"/>
      <c r="E48" s="3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mergeCells count="5">
    <mergeCell ref="A48:D48"/>
    <mergeCell ref="A45:E45"/>
    <mergeCell ref="A46:E46"/>
    <mergeCell ref="A1:E1"/>
    <mergeCell ref="A47:B47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K59"/>
  <sheetViews>
    <sheetView view="pageBreakPreview" topLeftCell="H1" zoomScaleNormal="100" zoomScaleSheetLayoutView="100" workbookViewId="0">
      <selection activeCell="T5" sqref="T5"/>
    </sheetView>
  </sheetViews>
  <sheetFormatPr baseColWidth="10" defaultColWidth="0" defaultRowHeight="15" zeroHeight="1" x14ac:dyDescent="0.25"/>
  <cols>
    <col min="1" max="1" width="13.85546875" style="4" customWidth="1"/>
    <col min="2" max="6" width="7.5703125" style="4" customWidth="1"/>
    <col min="7" max="8" width="8.5703125" style="4" customWidth="1"/>
    <col min="9" max="10" width="8" style="4" customWidth="1"/>
    <col min="11" max="11" width="8.85546875" style="4" customWidth="1"/>
    <col min="12" max="12" width="8" style="4" customWidth="1"/>
    <col min="13" max="15" width="9" style="4" customWidth="1"/>
    <col min="16" max="16" width="8" style="4" customWidth="1"/>
    <col min="17" max="17" width="8.85546875" style="4" customWidth="1"/>
    <col min="18" max="18" width="9.7109375" style="4" customWidth="1"/>
    <col min="19" max="20" width="11.42578125" style="4" customWidth="1"/>
    <col min="21" max="21" width="10.28515625" style="4" customWidth="1"/>
    <col min="22" max="23" width="7.5703125" style="4" hidden="1" customWidth="1"/>
    <col min="24" max="35" width="11.42578125" style="4" hidden="1" customWidth="1"/>
    <col min="36" max="37" width="11.42578125" style="31" hidden="1" customWidth="1"/>
    <col min="38" max="16384" width="11.42578125" style="4" hidden="1"/>
  </cols>
  <sheetData>
    <row r="1" spans="1:37" x14ac:dyDescent="0.25">
      <c r="A1" s="177" t="str">
        <f>"3. "&amp;Índice!B5</f>
        <v>3. PERÚ: DESEMBOLSOS DE BFH, SEGÚN DEPARTAMENTO, AL CIERRE DE MARZO DE 2021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20"/>
      <c r="W1" s="20"/>
    </row>
    <row r="2" spans="1:37" x14ac:dyDescent="0.25">
      <c r="A2" s="32" t="s">
        <v>1</v>
      </c>
      <c r="B2" s="33" t="s">
        <v>37</v>
      </c>
      <c r="C2" s="159">
        <v>2004</v>
      </c>
      <c r="D2" s="159">
        <v>2005</v>
      </c>
      <c r="E2" s="159">
        <v>2006</v>
      </c>
      <c r="F2" s="159">
        <v>2007</v>
      </c>
      <c r="G2" s="159">
        <v>2008</v>
      </c>
      <c r="H2" s="159">
        <v>2009</v>
      </c>
      <c r="I2" s="159">
        <v>2010</v>
      </c>
      <c r="J2" s="159">
        <v>2011</v>
      </c>
      <c r="K2" s="159">
        <v>2012</v>
      </c>
      <c r="L2" s="159">
        <v>2013</v>
      </c>
      <c r="M2" s="159">
        <v>2014</v>
      </c>
      <c r="N2" s="159">
        <v>2015</v>
      </c>
      <c r="O2" s="159">
        <v>2016</v>
      </c>
      <c r="P2" s="159">
        <v>2017</v>
      </c>
      <c r="Q2" s="159">
        <v>2018</v>
      </c>
      <c r="R2" s="160">
        <f>'01'!A21</f>
        <v>2019</v>
      </c>
      <c r="S2" s="160">
        <v>2020</v>
      </c>
      <c r="T2" s="167" t="s">
        <v>91</v>
      </c>
      <c r="U2" s="35" t="s">
        <v>26</v>
      </c>
      <c r="AF2" s="31"/>
      <c r="AG2" s="31"/>
      <c r="AJ2" s="4"/>
      <c r="AK2" s="4"/>
    </row>
    <row r="3" spans="1:37" x14ac:dyDescent="0.25">
      <c r="A3" s="76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AF3" s="31"/>
      <c r="AG3" s="31"/>
      <c r="AJ3" s="4"/>
      <c r="AK3" s="4"/>
    </row>
    <row r="4" spans="1:37" x14ac:dyDescent="0.25">
      <c r="A4" s="77" t="s">
        <v>26</v>
      </c>
      <c r="B4" s="78">
        <f>SUM(B5:B29)</f>
        <v>688</v>
      </c>
      <c r="C4" s="78">
        <f t="shared" ref="C4:T4" si="0">SUM(C5:C29)</f>
        <v>1912</v>
      </c>
      <c r="D4" s="78">
        <f t="shared" si="0"/>
        <v>1852</v>
      </c>
      <c r="E4" s="78">
        <f t="shared" si="0"/>
        <v>2025</v>
      </c>
      <c r="F4" s="78">
        <f t="shared" si="0"/>
        <v>2394</v>
      </c>
      <c r="G4" s="78">
        <f t="shared" si="0"/>
        <v>9288</v>
      </c>
      <c r="H4" s="78">
        <f t="shared" si="0"/>
        <v>28465</v>
      </c>
      <c r="I4" s="78">
        <f t="shared" si="0"/>
        <v>18735</v>
      </c>
      <c r="J4" s="78">
        <f t="shared" si="0"/>
        <v>12494</v>
      </c>
      <c r="K4" s="78">
        <f t="shared" si="0"/>
        <v>17500</v>
      </c>
      <c r="L4" s="78">
        <f t="shared" si="0"/>
        <v>23914</v>
      </c>
      <c r="M4" s="78">
        <f t="shared" si="0"/>
        <v>45164</v>
      </c>
      <c r="N4" s="78">
        <f t="shared" si="0"/>
        <v>50405</v>
      </c>
      <c r="O4" s="78">
        <f t="shared" si="0"/>
        <v>38846</v>
      </c>
      <c r="P4" s="78">
        <f t="shared" si="0"/>
        <v>25379</v>
      </c>
      <c r="Q4" s="78">
        <f t="shared" si="0"/>
        <v>12979</v>
      </c>
      <c r="R4" s="78">
        <f t="shared" si="0"/>
        <v>53256</v>
      </c>
      <c r="S4" s="78">
        <f t="shared" si="0"/>
        <v>48451</v>
      </c>
      <c r="T4" s="78">
        <f t="shared" si="0"/>
        <v>14932</v>
      </c>
      <c r="U4" s="78">
        <f>SUM(U5:U29)</f>
        <v>408679</v>
      </c>
      <c r="AF4" s="31"/>
      <c r="AG4" s="31"/>
      <c r="AJ4" s="4"/>
      <c r="AK4" s="4"/>
    </row>
    <row r="5" spans="1:37" x14ac:dyDescent="0.25">
      <c r="A5" s="79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627</v>
      </c>
      <c r="T5" s="41">
        <v>236</v>
      </c>
      <c r="U5" s="80">
        <v>4961</v>
      </c>
      <c r="AF5" s="31"/>
      <c r="AG5" s="31"/>
      <c r="AJ5" s="4"/>
      <c r="AK5" s="4"/>
    </row>
    <row r="6" spans="1:37" x14ac:dyDescent="0.25">
      <c r="A6" s="81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1690</v>
      </c>
      <c r="T6" s="41">
        <v>894</v>
      </c>
      <c r="U6" s="80">
        <v>15722</v>
      </c>
      <c r="AF6" s="31"/>
      <c r="AG6" s="31"/>
      <c r="AJ6" s="4"/>
      <c r="AK6" s="4"/>
    </row>
    <row r="7" spans="1:37" x14ac:dyDescent="0.25">
      <c r="A7" s="79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1039</v>
      </c>
      <c r="T7" s="41">
        <v>139</v>
      </c>
      <c r="U7" s="80">
        <v>3914</v>
      </c>
      <c r="AF7" s="31"/>
      <c r="AG7" s="31"/>
      <c r="AJ7" s="4"/>
      <c r="AK7" s="4"/>
    </row>
    <row r="8" spans="1:37" x14ac:dyDescent="0.25">
      <c r="A8" s="81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1030</v>
      </c>
      <c r="T8" s="41">
        <v>188</v>
      </c>
      <c r="U8" s="80">
        <v>8251</v>
      </c>
      <c r="AF8" s="31"/>
      <c r="AG8" s="31"/>
      <c r="AJ8" s="4"/>
      <c r="AK8" s="4"/>
    </row>
    <row r="9" spans="1:37" x14ac:dyDescent="0.25">
      <c r="A9" s="81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1494</v>
      </c>
      <c r="T9" s="41">
        <v>155</v>
      </c>
      <c r="U9" s="80">
        <v>7084</v>
      </c>
      <c r="AF9" s="31"/>
      <c r="AG9" s="31"/>
      <c r="AJ9" s="4"/>
      <c r="AK9" s="4"/>
    </row>
    <row r="10" spans="1:37" x14ac:dyDescent="0.25">
      <c r="A10" s="81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781</v>
      </c>
      <c r="T10" s="41">
        <v>320</v>
      </c>
      <c r="U10" s="80">
        <v>4516</v>
      </c>
      <c r="AF10" s="31"/>
      <c r="AG10" s="31"/>
      <c r="AJ10" s="4"/>
      <c r="AK10" s="4"/>
    </row>
    <row r="11" spans="1:37" x14ac:dyDescent="0.25">
      <c r="A11" s="81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688</v>
      </c>
      <c r="T11" s="41">
        <v>307</v>
      </c>
      <c r="U11" s="80">
        <v>10136</v>
      </c>
      <c r="AF11" s="31"/>
      <c r="AG11" s="31"/>
      <c r="AJ11" s="4"/>
      <c r="AK11" s="4"/>
    </row>
    <row r="12" spans="1:37" x14ac:dyDescent="0.25">
      <c r="A12" s="81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361</v>
      </c>
      <c r="T12" s="41">
        <v>29</v>
      </c>
      <c r="U12" s="80">
        <v>2437</v>
      </c>
      <c r="AF12" s="31"/>
      <c r="AG12" s="31"/>
      <c r="AJ12" s="4"/>
      <c r="AK12" s="4"/>
    </row>
    <row r="13" spans="1:37" x14ac:dyDescent="0.25">
      <c r="A13" s="81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1724</v>
      </c>
      <c r="T13" s="41">
        <v>310</v>
      </c>
      <c r="U13" s="80">
        <v>8556</v>
      </c>
      <c r="AF13" s="31"/>
      <c r="AG13" s="31"/>
      <c r="AJ13" s="4"/>
      <c r="AK13" s="4"/>
    </row>
    <row r="14" spans="1:37" x14ac:dyDescent="0.25">
      <c r="A14" s="81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640</v>
      </c>
      <c r="T14" s="41">
        <v>448</v>
      </c>
      <c r="U14" s="80">
        <v>3947</v>
      </c>
      <c r="AF14" s="31"/>
      <c r="AG14" s="31"/>
      <c r="AJ14" s="4"/>
      <c r="AK14" s="4"/>
    </row>
    <row r="15" spans="1:37" x14ac:dyDescent="0.25">
      <c r="A15" s="81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4077</v>
      </c>
      <c r="T15" s="41">
        <v>1039</v>
      </c>
      <c r="U15" s="80">
        <v>84065</v>
      </c>
      <c r="AF15" s="31"/>
      <c r="AG15" s="31"/>
      <c r="AJ15" s="4"/>
      <c r="AK15" s="4"/>
    </row>
    <row r="16" spans="1:37" x14ac:dyDescent="0.25">
      <c r="A16" s="81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1966</v>
      </c>
      <c r="T16" s="41">
        <v>485</v>
      </c>
      <c r="U16" s="80">
        <v>10626</v>
      </c>
      <c r="AF16" s="31"/>
      <c r="AG16" s="31"/>
      <c r="AJ16" s="4"/>
      <c r="AK16" s="4"/>
    </row>
    <row r="17" spans="1:37" x14ac:dyDescent="0.25">
      <c r="A17" s="81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6348</v>
      </c>
      <c r="T17" s="41">
        <v>1696</v>
      </c>
      <c r="U17" s="80">
        <v>68998</v>
      </c>
      <c r="AF17" s="31"/>
      <c r="AG17" s="31"/>
      <c r="AJ17" s="4"/>
      <c r="AK17" s="4"/>
    </row>
    <row r="18" spans="1:37" x14ac:dyDescent="0.25">
      <c r="A18" s="81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4090</v>
      </c>
      <c r="T18" s="41">
        <v>1550</v>
      </c>
      <c r="U18" s="80">
        <v>24057</v>
      </c>
      <c r="AF18" s="31"/>
      <c r="AG18" s="31"/>
      <c r="AJ18" s="4"/>
      <c r="AK18" s="4"/>
    </row>
    <row r="19" spans="1:37" x14ac:dyDescent="0.25">
      <c r="A19" s="81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2737</v>
      </c>
      <c r="T19" s="41">
        <v>731</v>
      </c>
      <c r="U19" s="80">
        <v>39033</v>
      </c>
      <c r="AF19" s="31"/>
      <c r="AG19" s="31"/>
      <c r="AJ19" s="4"/>
      <c r="AK19" s="4"/>
    </row>
    <row r="20" spans="1:37" x14ac:dyDescent="0.25">
      <c r="A20" s="81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555</v>
      </c>
      <c r="T20" s="41">
        <v>290</v>
      </c>
      <c r="U20" s="80">
        <v>4419</v>
      </c>
      <c r="AF20" s="31"/>
      <c r="AG20" s="31"/>
      <c r="AJ20" s="4"/>
      <c r="AK20" s="4"/>
    </row>
    <row r="21" spans="1:37" x14ac:dyDescent="0.25">
      <c r="A21" s="81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41">
        <v>0</v>
      </c>
      <c r="U21" s="80">
        <v>371</v>
      </c>
      <c r="AF21" s="31"/>
      <c r="AG21" s="31"/>
      <c r="AJ21" s="4"/>
      <c r="AK21" s="4"/>
    </row>
    <row r="22" spans="1:37" x14ac:dyDescent="0.25">
      <c r="A22" s="81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211</v>
      </c>
      <c r="T22" s="41">
        <v>29</v>
      </c>
      <c r="U22" s="80">
        <v>1159</v>
      </c>
      <c r="AF22" s="31"/>
      <c r="AG22" s="31"/>
      <c r="AJ22" s="4"/>
      <c r="AK22" s="4"/>
    </row>
    <row r="23" spans="1:37" x14ac:dyDescent="0.25">
      <c r="A23" s="81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105</v>
      </c>
      <c r="T23" s="41">
        <v>29</v>
      </c>
      <c r="U23" s="80">
        <v>766</v>
      </c>
      <c r="AF23" s="31"/>
      <c r="AG23" s="31"/>
      <c r="AJ23" s="4"/>
      <c r="AK23" s="4"/>
    </row>
    <row r="24" spans="1:37" x14ac:dyDescent="0.25">
      <c r="A24" s="81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10209</v>
      </c>
      <c r="T24" s="41">
        <v>3181</v>
      </c>
      <c r="U24" s="80">
        <v>55489</v>
      </c>
      <c r="AF24" s="31"/>
      <c r="AG24" s="31"/>
      <c r="AJ24" s="4"/>
      <c r="AK24" s="4"/>
    </row>
    <row r="25" spans="1:37" x14ac:dyDescent="0.25">
      <c r="A25" s="81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50</v>
      </c>
      <c r="T25" s="41">
        <v>0</v>
      </c>
      <c r="U25" s="80">
        <v>2602</v>
      </c>
      <c r="AF25" s="31"/>
      <c r="AG25" s="31"/>
      <c r="AJ25" s="4"/>
      <c r="AK25" s="4"/>
    </row>
    <row r="26" spans="1:37" x14ac:dyDescent="0.25">
      <c r="A26" s="81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5902</v>
      </c>
      <c r="T26" s="41">
        <v>2032</v>
      </c>
      <c r="U26" s="80">
        <v>37770</v>
      </c>
      <c r="AF26" s="31"/>
      <c r="AG26" s="31"/>
      <c r="AJ26" s="4"/>
      <c r="AK26" s="4"/>
    </row>
    <row r="27" spans="1:37" x14ac:dyDescent="0.25">
      <c r="A27" s="81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437</v>
      </c>
      <c r="T27" s="41">
        <v>2</v>
      </c>
      <c r="U27" s="80">
        <v>2661</v>
      </c>
      <c r="AF27" s="31"/>
      <c r="AG27" s="31"/>
      <c r="AJ27" s="4"/>
      <c r="AK27" s="4"/>
    </row>
    <row r="28" spans="1:37" x14ac:dyDescent="0.25">
      <c r="A28" s="81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610</v>
      </c>
      <c r="T28" s="41">
        <v>223</v>
      </c>
      <c r="U28" s="80">
        <v>2681</v>
      </c>
      <c r="AF28" s="31"/>
      <c r="AG28" s="31"/>
      <c r="AJ28" s="4"/>
      <c r="AK28" s="4"/>
    </row>
    <row r="29" spans="1:37" x14ac:dyDescent="0.25">
      <c r="A29" s="141" t="s">
        <v>21</v>
      </c>
      <c r="B29" s="142">
        <v>0</v>
      </c>
      <c r="C29" s="143">
        <v>0</v>
      </c>
      <c r="D29" s="143">
        <v>0</v>
      </c>
      <c r="E29" s="143">
        <v>0</v>
      </c>
      <c r="F29" s="143">
        <v>0</v>
      </c>
      <c r="G29" s="143">
        <v>6</v>
      </c>
      <c r="H29" s="143">
        <v>18</v>
      </c>
      <c r="I29" s="143">
        <v>1</v>
      </c>
      <c r="J29" s="143">
        <v>0</v>
      </c>
      <c r="K29" s="143">
        <v>143</v>
      </c>
      <c r="L29" s="143">
        <v>154</v>
      </c>
      <c r="M29" s="143">
        <v>531</v>
      </c>
      <c r="N29" s="143">
        <v>434</v>
      </c>
      <c r="O29" s="143">
        <v>222</v>
      </c>
      <c r="P29" s="143">
        <v>337</v>
      </c>
      <c r="Q29" s="143">
        <v>174</v>
      </c>
      <c r="R29" s="143">
        <v>739</v>
      </c>
      <c r="S29" s="143">
        <v>1080</v>
      </c>
      <c r="T29" s="143">
        <v>619</v>
      </c>
      <c r="U29" s="148">
        <v>4458</v>
      </c>
      <c r="AF29" s="31"/>
      <c r="AG29" s="31"/>
      <c r="AJ29" s="4"/>
      <c r="AK29" s="4"/>
    </row>
    <row r="30" spans="1:37" x14ac:dyDescent="0.25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T30" s="45"/>
      <c r="AF30" s="31"/>
      <c r="AG30" s="31"/>
      <c r="AJ30" s="4"/>
      <c r="AK30" s="4"/>
    </row>
    <row r="31" spans="1:37" x14ac:dyDescent="0.25">
      <c r="A31" s="77" t="s">
        <v>26</v>
      </c>
      <c r="B31" s="78">
        <f>SUM(B32:B56)</f>
        <v>8613.8100000000013</v>
      </c>
      <c r="C31" s="78">
        <f t="shared" ref="C31" si="1">SUM(C32:C56)</f>
        <v>23310.899999999987</v>
      </c>
      <c r="D31" s="78">
        <f t="shared" ref="D31" si="2">SUM(D32:D56)</f>
        <v>21998.420400000003</v>
      </c>
      <c r="E31" s="78">
        <f t="shared" ref="E31" si="3">SUM(E32:E56)</f>
        <v>23677.975840000003</v>
      </c>
      <c r="F31" s="78">
        <f t="shared" ref="F31" si="4">SUM(F32:F56)</f>
        <v>27885.9228</v>
      </c>
      <c r="G31" s="78">
        <f t="shared" ref="G31" si="5">SUM(G32:G56)</f>
        <v>134420.19280000002</v>
      </c>
      <c r="H31" s="78">
        <f t="shared" ref="H31" si="6">SUM(H32:H56)</f>
        <v>455346.17239999998</v>
      </c>
      <c r="I31" s="78">
        <f t="shared" ref="I31" si="7">SUM(I32:I56)</f>
        <v>313570.97480000003</v>
      </c>
      <c r="J31" s="78">
        <f t="shared" ref="J31" si="8">SUM(J32:J56)</f>
        <v>211908.08500000002</v>
      </c>
      <c r="K31" s="78">
        <f t="shared" ref="K31" si="9">SUM(K32:K56)</f>
        <v>298985.48124999995</v>
      </c>
      <c r="L31" s="78">
        <f t="shared" ref="L31" si="10">SUM(L32:L56)</f>
        <v>418109.64625000005</v>
      </c>
      <c r="M31" s="78">
        <f t="shared" ref="M31" si="11">SUM(M32:M56)</f>
        <v>802795.00055</v>
      </c>
      <c r="N31" s="78">
        <f t="shared" ref="N31" si="12">SUM(N32:N56)</f>
        <v>924671.93074999971</v>
      </c>
      <c r="O31" s="78">
        <f t="shared" ref="O31" si="13">SUM(O32:O56)</f>
        <v>723019.75419999997</v>
      </c>
      <c r="P31" s="78">
        <f t="shared" ref="P31" si="14">SUM(P32:P56)</f>
        <v>514470.88384999993</v>
      </c>
      <c r="Q31" s="78">
        <f t="shared" ref="Q31" si="15">SUM(Q32:Q56)</f>
        <v>355127.18595000001</v>
      </c>
      <c r="R31" s="78">
        <f t="shared" ref="R31" si="16">SUM(R32:R56)</f>
        <v>1388612.91387</v>
      </c>
      <c r="S31" s="78">
        <f>SUM(S32:S56)</f>
        <v>1321709.8322999999</v>
      </c>
      <c r="T31" s="78">
        <f>SUM(T32:T56)</f>
        <v>429694.06140000006</v>
      </c>
      <c r="U31" s="78">
        <f>SUM(U32:U56)</f>
        <v>8397929.144410003</v>
      </c>
      <c r="AF31" s="31"/>
      <c r="AG31" s="31"/>
      <c r="AJ31" s="4"/>
      <c r="AK31" s="4"/>
    </row>
    <row r="32" spans="1:37" x14ac:dyDescent="0.25">
      <c r="A32" s="79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15210.195</v>
      </c>
      <c r="T32" s="41">
        <v>6229.8</v>
      </c>
      <c r="U32" s="80">
        <v>99620.505000000005</v>
      </c>
      <c r="AF32" s="31"/>
      <c r="AG32" s="31"/>
      <c r="AJ32" s="4"/>
      <c r="AK32" s="4"/>
    </row>
    <row r="33" spans="1:37" x14ac:dyDescent="0.25">
      <c r="A33" s="81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42688.028899999998</v>
      </c>
      <c r="T33" s="41">
        <v>23904.697</v>
      </c>
      <c r="U33" s="80">
        <v>307632.56973000005</v>
      </c>
      <c r="AF33" s="31"/>
      <c r="AG33" s="31"/>
      <c r="AJ33" s="4"/>
      <c r="AK33" s="4"/>
    </row>
    <row r="34" spans="1:37" x14ac:dyDescent="0.25">
      <c r="A34" s="81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34429.714500000009</v>
      </c>
      <c r="T34" s="41">
        <v>4724.3609999999999</v>
      </c>
      <c r="U34" s="80">
        <v>113916.25396</v>
      </c>
      <c r="AF34" s="31"/>
      <c r="AG34" s="31"/>
      <c r="AJ34" s="4"/>
      <c r="AK34" s="4"/>
    </row>
    <row r="35" spans="1:37" x14ac:dyDescent="0.25">
      <c r="A35" s="81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26765.724899999997</v>
      </c>
      <c r="T35" s="41">
        <v>5337.4449999999997</v>
      </c>
      <c r="U35" s="80">
        <v>176952.09980000003</v>
      </c>
      <c r="AF35" s="31"/>
      <c r="AG35" s="31"/>
      <c r="AJ35" s="4"/>
      <c r="AK35" s="4"/>
    </row>
    <row r="36" spans="1:37" x14ac:dyDescent="0.25">
      <c r="A36" s="81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49906.408900000017</v>
      </c>
      <c r="T36" s="41">
        <v>5845.7279999999992</v>
      </c>
      <c r="U36" s="80">
        <v>182280.75839000047</v>
      </c>
      <c r="AF36" s="31"/>
      <c r="AG36" s="31"/>
      <c r="AJ36" s="4"/>
      <c r="AK36" s="4"/>
    </row>
    <row r="37" spans="1:37" x14ac:dyDescent="0.25">
      <c r="A37" s="81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19363.3</v>
      </c>
      <c r="T37" s="41">
        <v>8847.0450000000001</v>
      </c>
      <c r="U37" s="80">
        <v>95723.994999999995</v>
      </c>
      <c r="AF37" s="31"/>
      <c r="AG37" s="31"/>
      <c r="AJ37" s="4"/>
      <c r="AK37" s="4"/>
    </row>
    <row r="38" spans="1:37" x14ac:dyDescent="0.25">
      <c r="A38" s="81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17066.138899999998</v>
      </c>
      <c r="T38" s="41">
        <v>8103.6</v>
      </c>
      <c r="U38" s="80">
        <v>176902.31654</v>
      </c>
      <c r="AF38" s="31"/>
      <c r="AG38" s="31"/>
      <c r="AJ38" s="4"/>
      <c r="AK38" s="4"/>
    </row>
    <row r="39" spans="1:37" x14ac:dyDescent="0.25">
      <c r="A39" s="81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11945.471300000003</v>
      </c>
      <c r="T39" s="41">
        <v>748.2</v>
      </c>
      <c r="U39" s="80">
        <v>58968.338510000001</v>
      </c>
      <c r="AF39" s="31"/>
      <c r="AG39" s="31"/>
      <c r="AJ39" s="4"/>
      <c r="AK39" s="4"/>
    </row>
    <row r="40" spans="1:37" x14ac:dyDescent="0.25">
      <c r="A40" s="81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64204.314050000015</v>
      </c>
      <c r="T40" s="41">
        <v>12318.882</v>
      </c>
      <c r="U40" s="80">
        <v>268283.91853000101</v>
      </c>
      <c r="AF40" s="31"/>
      <c r="AG40" s="31"/>
      <c r="AJ40" s="4"/>
      <c r="AK40" s="4"/>
    </row>
    <row r="41" spans="1:37" x14ac:dyDescent="0.25">
      <c r="A41" s="81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16191.973749999997</v>
      </c>
      <c r="T41" s="41">
        <v>12111.684200000002</v>
      </c>
      <c r="U41" s="80">
        <v>85746.264729999893</v>
      </c>
      <c r="AF41" s="31"/>
      <c r="AG41" s="31"/>
      <c r="AJ41" s="4"/>
      <c r="AK41" s="4"/>
    </row>
    <row r="42" spans="1:37" x14ac:dyDescent="0.25">
      <c r="A42" s="81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105147.96099999998</v>
      </c>
      <c r="T42" s="41">
        <v>29494.201000000001</v>
      </c>
      <c r="U42" s="80">
        <v>1560379.2514500027</v>
      </c>
      <c r="AF42" s="31"/>
      <c r="AG42" s="31"/>
      <c r="AJ42" s="4"/>
      <c r="AK42" s="4"/>
    </row>
    <row r="43" spans="1:37" x14ac:dyDescent="0.25">
      <c r="A43" s="81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60589.518899999988</v>
      </c>
      <c r="T43" s="41">
        <v>15121.236000000001</v>
      </c>
      <c r="U43" s="80">
        <v>253868.49798000019</v>
      </c>
      <c r="AF43" s="31"/>
      <c r="AG43" s="31"/>
      <c r="AJ43" s="4"/>
      <c r="AK43" s="4"/>
    </row>
    <row r="44" spans="1:37" x14ac:dyDescent="0.25">
      <c r="A44" s="81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180680.57550000001</v>
      </c>
      <c r="T44" s="41">
        <v>48726.67</v>
      </c>
      <c r="U44" s="80">
        <v>1464740.2294499998</v>
      </c>
      <c r="AF44" s="31"/>
      <c r="AG44" s="31"/>
      <c r="AJ44" s="4"/>
      <c r="AK44" s="4"/>
    </row>
    <row r="45" spans="1:37" x14ac:dyDescent="0.25">
      <c r="A45" s="81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111053.19785</v>
      </c>
      <c r="T45" s="41">
        <v>47667.199999999997</v>
      </c>
      <c r="U45" s="80">
        <v>530324.66120000009</v>
      </c>
      <c r="AF45" s="31"/>
      <c r="AG45" s="31"/>
      <c r="AJ45" s="4"/>
      <c r="AK45" s="4"/>
    </row>
    <row r="46" spans="1:37" x14ac:dyDescent="0.25">
      <c r="A46" s="81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72220.894049999988</v>
      </c>
      <c r="T46" s="41">
        <v>21860.293600000001</v>
      </c>
      <c r="U46" s="80">
        <v>684587.59801999934</v>
      </c>
      <c r="AF46" s="31"/>
      <c r="AG46" s="31"/>
      <c r="AJ46" s="4"/>
      <c r="AK46" s="4"/>
    </row>
    <row r="47" spans="1:37" x14ac:dyDescent="0.25">
      <c r="A47" s="81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13855.04</v>
      </c>
      <c r="T47" s="41">
        <v>7709.1</v>
      </c>
      <c r="U47" s="80">
        <v>99275.346999999994</v>
      </c>
      <c r="AF47" s="31"/>
      <c r="AG47" s="31"/>
      <c r="AJ47" s="4"/>
      <c r="AK47" s="4"/>
    </row>
    <row r="48" spans="1:37" x14ac:dyDescent="0.25">
      <c r="A48" s="81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41">
        <v>0</v>
      </c>
      <c r="U48" s="80">
        <v>7124.8504000000003</v>
      </c>
      <c r="AF48" s="31"/>
      <c r="AG48" s="31"/>
      <c r="AJ48" s="4"/>
      <c r="AK48" s="4"/>
    </row>
    <row r="49" spans="1:37" x14ac:dyDescent="0.25">
      <c r="A49" s="81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5721.44</v>
      </c>
      <c r="T49" s="41">
        <v>1091.125</v>
      </c>
      <c r="U49" s="80">
        <v>23153.359499999999</v>
      </c>
      <c r="AF49" s="31"/>
      <c r="AG49" s="31"/>
      <c r="AJ49" s="4"/>
      <c r="AK49" s="4"/>
    </row>
    <row r="50" spans="1:37" x14ac:dyDescent="0.25">
      <c r="A50" s="81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2572.2199999999998</v>
      </c>
      <c r="T50" s="41">
        <v>765.6</v>
      </c>
      <c r="U50" s="80">
        <v>15316.955</v>
      </c>
      <c r="AF50" s="31"/>
      <c r="AG50" s="31"/>
      <c r="AJ50" s="4"/>
      <c r="AK50" s="4"/>
    </row>
    <row r="51" spans="1:37" x14ac:dyDescent="0.25">
      <c r="A51" s="81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266365.09499999997</v>
      </c>
      <c r="T51" s="41">
        <v>92021.22</v>
      </c>
      <c r="U51" s="80">
        <v>1159485.9112</v>
      </c>
      <c r="AF51" s="31"/>
      <c r="AG51" s="31"/>
      <c r="AJ51" s="4"/>
      <c r="AK51" s="4"/>
    </row>
    <row r="52" spans="1:37" x14ac:dyDescent="0.25">
      <c r="A52" s="81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1319.67</v>
      </c>
      <c r="T52" s="41">
        <v>0</v>
      </c>
      <c r="U52" s="80">
        <v>49281.692149999995</v>
      </c>
      <c r="V52" s="15"/>
      <c r="W52" s="15"/>
      <c r="X52" s="15"/>
      <c r="AF52" s="31"/>
      <c r="AG52" s="31"/>
      <c r="AJ52" s="4"/>
      <c r="AK52" s="4"/>
    </row>
    <row r="53" spans="1:37" x14ac:dyDescent="0.25">
      <c r="A53" s="81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150016.3535</v>
      </c>
      <c r="T53" s="41">
        <v>54667.050600000002</v>
      </c>
      <c r="U53" s="80">
        <v>770332.51295999996</v>
      </c>
      <c r="AF53" s="31"/>
      <c r="AG53" s="31"/>
      <c r="AJ53" s="4"/>
      <c r="AK53" s="4"/>
    </row>
    <row r="54" spans="1:37" x14ac:dyDescent="0.25">
      <c r="A54" s="81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12054.68</v>
      </c>
      <c r="T54" s="41">
        <v>72.025000000000006</v>
      </c>
      <c r="U54" s="80">
        <v>53293.9</v>
      </c>
      <c r="V54" s="15"/>
      <c r="W54" s="15"/>
      <c r="AF54" s="31"/>
      <c r="AG54" s="31"/>
      <c r="AJ54" s="4"/>
      <c r="AK54" s="4"/>
    </row>
    <row r="55" spans="1:37" x14ac:dyDescent="0.25">
      <c r="A55" s="81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15143.424999999999</v>
      </c>
      <c r="T55" s="41">
        <v>5887.2</v>
      </c>
      <c r="U55" s="80">
        <v>56601.452499999999</v>
      </c>
      <c r="V55" s="15"/>
      <c r="W55" s="15"/>
      <c r="AF55" s="31"/>
      <c r="AG55" s="31"/>
      <c r="AJ55" s="4"/>
      <c r="AK55" s="4"/>
    </row>
    <row r="56" spans="1:37" x14ac:dyDescent="0.25">
      <c r="A56" s="82" t="s">
        <v>21</v>
      </c>
      <c r="B56" s="84">
        <v>0</v>
      </c>
      <c r="C56" s="84">
        <v>0</v>
      </c>
      <c r="D56" s="84">
        <v>0</v>
      </c>
      <c r="E56" s="84">
        <v>0</v>
      </c>
      <c r="F56" s="84">
        <v>0</v>
      </c>
      <c r="G56" s="84">
        <v>100.5</v>
      </c>
      <c r="H56" s="84">
        <v>301.5</v>
      </c>
      <c r="I56" s="84">
        <v>16.75</v>
      </c>
      <c r="J56" s="84">
        <v>0</v>
      </c>
      <c r="K56" s="84">
        <v>2422.145</v>
      </c>
      <c r="L56" s="83">
        <v>2646.57</v>
      </c>
      <c r="M56" s="84">
        <v>9509.4500000000007</v>
      </c>
      <c r="N56" s="83">
        <v>7975.09</v>
      </c>
      <c r="O56" s="83">
        <v>4029.04</v>
      </c>
      <c r="P56" s="83">
        <v>8991.6191500000004</v>
      </c>
      <c r="Q56" s="85">
        <v>6541.366</v>
      </c>
      <c r="R56" s="83">
        <v>17963.685960000003</v>
      </c>
      <c r="S56" s="83">
        <v>27198.491300000009</v>
      </c>
      <c r="T56" s="143">
        <v>16439.698</v>
      </c>
      <c r="U56" s="148">
        <v>104135.90540999996</v>
      </c>
      <c r="V56" s="15"/>
      <c r="W56" s="15"/>
      <c r="AF56" s="31"/>
      <c r="AG56" s="31"/>
      <c r="AJ56" s="4"/>
      <c r="AK56" s="4"/>
    </row>
    <row r="57" spans="1:37" ht="10.5" customHeight="1" x14ac:dyDescent="0.25">
      <c r="A57" s="186" t="str">
        <f>'01'!A24:E24</f>
        <v>Nota: Las colocaciones en dólares han sido convertidas a moneda nacional según el tipo de cambio contable de su período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AJ57" s="4"/>
      <c r="AK57" s="4"/>
    </row>
    <row r="58" spans="1:37" ht="10.5" customHeight="1" x14ac:dyDescent="0.25">
      <c r="A58" s="183" t="s">
        <v>38</v>
      </c>
      <c r="B58" s="183"/>
      <c r="C58" s="183"/>
      <c r="D58" s="183"/>
      <c r="E58" s="18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30"/>
      <c r="U58" s="4">
        <v>0</v>
      </c>
      <c r="AJ58" s="4"/>
      <c r="AK58" s="4"/>
    </row>
    <row r="59" spans="1:37" ht="19.5" customHeight="1" x14ac:dyDescent="0.25">
      <c r="A59" s="176" t="s">
        <v>47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30"/>
      <c r="O59" s="30"/>
      <c r="P59" s="30"/>
      <c r="Q59" s="30"/>
      <c r="R59" s="30"/>
      <c r="S59" s="30"/>
      <c r="T59" s="30"/>
      <c r="U59" s="30">
        <v>0</v>
      </c>
      <c r="V59" s="30"/>
      <c r="W59" s="30"/>
    </row>
  </sheetData>
  <mergeCells count="4">
    <mergeCell ref="A59:M59"/>
    <mergeCell ref="A58:E58"/>
    <mergeCell ref="A57:U57"/>
    <mergeCell ref="A1:U1"/>
  </mergeCells>
  <hyperlinks>
    <hyperlink ref="A1:U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59"/>
  <sheetViews>
    <sheetView view="pageBreakPreview" topLeftCell="A19" zoomScale="90" zoomScaleNormal="100" zoomScaleSheetLayoutView="90" workbookViewId="0">
      <selection activeCell="E33" sqref="E33"/>
    </sheetView>
  </sheetViews>
  <sheetFormatPr baseColWidth="10" defaultColWidth="0" defaultRowHeight="15" zeroHeight="1" x14ac:dyDescent="0.25"/>
  <cols>
    <col min="1" max="1" width="13" style="4" customWidth="1"/>
    <col min="2" max="3" width="17.42578125" style="4" customWidth="1"/>
    <col min="4" max="4" width="17.5703125" style="4" customWidth="1"/>
    <col min="5" max="5" width="12" style="4" customWidth="1"/>
    <col min="6" max="8" width="12" style="4" hidden="1"/>
    <col min="9" max="16" width="7.5703125" style="4" hidden="1"/>
    <col min="17" max="28" width="11.42578125" style="4" hidden="1"/>
    <col min="29" max="30" width="11.42578125" style="31" hidden="1"/>
    <col min="31" max="16383" width="11.42578125" style="4" hidden="1"/>
    <col min="16384" max="16384" width="2" style="4" hidden="1" customWidth="1"/>
  </cols>
  <sheetData>
    <row r="1" spans="1:30" ht="24.75" customHeight="1" x14ac:dyDescent="0.25">
      <c r="A1" s="188" t="str">
        <f>"4."&amp;Índice!B6</f>
        <v>4.PERÚ: DESEMBOLSOS DE BFH POR MODALIDAD Y DEPARTAMENTO, AL CIERRE DE MARZO DE 2021</v>
      </c>
      <c r="B1" s="188"/>
      <c r="C1" s="188"/>
      <c r="D1" s="188"/>
      <c r="E1" s="188"/>
      <c r="F1" s="20"/>
      <c r="G1" s="20"/>
      <c r="H1" s="20"/>
      <c r="U1" s="31"/>
      <c r="V1" s="31"/>
      <c r="AC1" s="4"/>
      <c r="AD1" s="4"/>
    </row>
    <row r="2" spans="1:30" ht="33.75" customHeight="1" x14ac:dyDescent="0.25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25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25">
      <c r="A4" s="46" t="s">
        <v>26</v>
      </c>
      <c r="B4" s="47">
        <f>SUM(B5:B29)</f>
        <v>68667</v>
      </c>
      <c r="C4" s="47">
        <f t="shared" ref="C4:D4" si="0">SUM(C5:C29)</f>
        <v>329813</v>
      </c>
      <c r="D4" s="47">
        <f t="shared" si="0"/>
        <v>10199</v>
      </c>
      <c r="E4" s="47">
        <f>SUM(E5:E29)</f>
        <v>408679</v>
      </c>
      <c r="Q4" s="31"/>
      <c r="R4" s="31"/>
      <c r="AC4" s="4"/>
      <c r="AD4" s="4"/>
    </row>
    <row r="5" spans="1:30" x14ac:dyDescent="0.25">
      <c r="A5" s="40" t="s">
        <v>23</v>
      </c>
      <c r="B5" s="48">
        <v>2</v>
      </c>
      <c r="C5" s="48">
        <v>4957</v>
      </c>
      <c r="D5" s="48">
        <v>2</v>
      </c>
      <c r="E5" s="53">
        <v>4961</v>
      </c>
      <c r="F5" s="4">
        <v>3840</v>
      </c>
      <c r="Q5" s="31"/>
      <c r="R5" s="31"/>
      <c r="AC5" s="4"/>
      <c r="AD5" s="4"/>
    </row>
    <row r="6" spans="1:30" x14ac:dyDescent="0.25">
      <c r="A6" s="52" t="s">
        <v>16</v>
      </c>
      <c r="B6" s="48">
        <v>2318</v>
      </c>
      <c r="C6" s="48">
        <v>12708</v>
      </c>
      <c r="D6" s="48">
        <v>696</v>
      </c>
      <c r="E6" s="53">
        <v>15722</v>
      </c>
      <c r="F6" s="4">
        <v>12417</v>
      </c>
      <c r="Q6" s="31"/>
      <c r="R6" s="31"/>
      <c r="AC6" s="4"/>
      <c r="AD6" s="4"/>
    </row>
    <row r="7" spans="1:30" x14ac:dyDescent="0.25">
      <c r="A7" s="40" t="s">
        <v>22</v>
      </c>
      <c r="B7" s="48">
        <v>0</v>
      </c>
      <c r="C7" s="48">
        <v>3914</v>
      </c>
      <c r="D7" s="48">
        <v>0</v>
      </c>
      <c r="E7" s="53">
        <v>3914</v>
      </c>
      <c r="F7" s="4">
        <v>2302</v>
      </c>
      <c r="Q7" s="31"/>
      <c r="R7" s="31"/>
      <c r="AC7" s="4"/>
      <c r="AD7" s="4"/>
    </row>
    <row r="8" spans="1:30" x14ac:dyDescent="0.25">
      <c r="A8" s="42" t="s">
        <v>6</v>
      </c>
      <c r="B8" s="48">
        <v>2261</v>
      </c>
      <c r="C8" s="48">
        <v>5979</v>
      </c>
      <c r="D8" s="48">
        <v>11</v>
      </c>
      <c r="E8" s="53">
        <v>8251</v>
      </c>
      <c r="F8" s="4">
        <v>6524</v>
      </c>
      <c r="Q8" s="31"/>
      <c r="R8" s="31"/>
      <c r="AC8" s="4"/>
      <c r="AD8" s="4"/>
    </row>
    <row r="9" spans="1:30" x14ac:dyDescent="0.25">
      <c r="A9" s="42" t="s">
        <v>19</v>
      </c>
      <c r="B9" s="48">
        <v>169</v>
      </c>
      <c r="C9" s="48">
        <v>6907</v>
      </c>
      <c r="D9" s="48">
        <v>8</v>
      </c>
      <c r="E9" s="53">
        <v>7084</v>
      </c>
      <c r="F9" s="4">
        <v>5094</v>
      </c>
      <c r="Q9" s="31"/>
      <c r="R9" s="31"/>
      <c r="AC9" s="4"/>
      <c r="AD9" s="4"/>
    </row>
    <row r="10" spans="1:30" x14ac:dyDescent="0.25">
      <c r="A10" s="42" t="s">
        <v>15</v>
      </c>
      <c r="B10" s="48">
        <v>268</v>
      </c>
      <c r="C10" s="48">
        <v>4247</v>
      </c>
      <c r="D10" s="48">
        <v>1</v>
      </c>
      <c r="E10" s="53">
        <v>4516</v>
      </c>
      <c r="F10" s="4">
        <v>3132</v>
      </c>
      <c r="Q10" s="31"/>
      <c r="R10" s="31"/>
      <c r="AC10" s="4"/>
      <c r="AD10" s="4"/>
    </row>
    <row r="11" spans="1:30" x14ac:dyDescent="0.25">
      <c r="A11" s="42" t="s">
        <v>5</v>
      </c>
      <c r="B11" s="48">
        <v>2004</v>
      </c>
      <c r="C11" s="48">
        <v>7773</v>
      </c>
      <c r="D11" s="48">
        <v>359</v>
      </c>
      <c r="E11" s="53">
        <v>10136</v>
      </c>
      <c r="F11" s="4">
        <v>8869</v>
      </c>
      <c r="Q11" s="31"/>
      <c r="R11" s="31"/>
      <c r="AC11" s="4"/>
      <c r="AD11" s="4"/>
    </row>
    <row r="12" spans="1:30" x14ac:dyDescent="0.25">
      <c r="A12" s="42" t="s">
        <v>9</v>
      </c>
      <c r="B12" s="48">
        <v>480</v>
      </c>
      <c r="C12" s="48">
        <v>1916</v>
      </c>
      <c r="D12" s="48">
        <v>41</v>
      </c>
      <c r="E12" s="53">
        <v>2437</v>
      </c>
      <c r="F12" s="4">
        <v>1816</v>
      </c>
      <c r="Q12" s="31"/>
      <c r="R12" s="31"/>
      <c r="AC12" s="4"/>
      <c r="AD12" s="4"/>
    </row>
    <row r="13" spans="1:30" x14ac:dyDescent="0.25">
      <c r="A13" s="42" t="s">
        <v>31</v>
      </c>
      <c r="B13" s="48">
        <v>4</v>
      </c>
      <c r="C13" s="48">
        <v>8551</v>
      </c>
      <c r="D13" s="48">
        <v>1</v>
      </c>
      <c r="E13" s="53">
        <v>8556</v>
      </c>
      <c r="F13" s="4">
        <v>5746</v>
      </c>
      <c r="Q13" s="31"/>
      <c r="R13" s="31"/>
      <c r="AC13" s="4"/>
      <c r="AD13" s="4"/>
    </row>
    <row r="14" spans="1:30" x14ac:dyDescent="0.25">
      <c r="A14" s="42" t="s">
        <v>20</v>
      </c>
      <c r="B14" s="48">
        <v>168</v>
      </c>
      <c r="C14" s="48">
        <v>3778</v>
      </c>
      <c r="D14" s="48">
        <v>1</v>
      </c>
      <c r="E14" s="53">
        <v>3947</v>
      </c>
      <c r="F14" s="4">
        <v>2450</v>
      </c>
      <c r="Q14" s="31"/>
      <c r="R14" s="31"/>
      <c r="AC14" s="4"/>
      <c r="AD14" s="4"/>
    </row>
    <row r="15" spans="1:30" x14ac:dyDescent="0.25">
      <c r="A15" s="42" t="s">
        <v>7</v>
      </c>
      <c r="B15" s="48">
        <v>12725</v>
      </c>
      <c r="C15" s="48">
        <v>69567</v>
      </c>
      <c r="D15" s="48">
        <v>1773</v>
      </c>
      <c r="E15" s="53">
        <v>84065</v>
      </c>
      <c r="F15" s="4">
        <v>76851</v>
      </c>
      <c r="Q15" s="31"/>
      <c r="R15" s="31"/>
      <c r="AC15" s="4"/>
      <c r="AD15" s="4"/>
    </row>
    <row r="16" spans="1:30" x14ac:dyDescent="0.25">
      <c r="A16" s="42" t="s">
        <v>17</v>
      </c>
      <c r="B16" s="48">
        <v>304</v>
      </c>
      <c r="C16" s="48">
        <v>10308</v>
      </c>
      <c r="D16" s="48">
        <v>14</v>
      </c>
      <c r="E16" s="53">
        <v>10626</v>
      </c>
      <c r="F16" s="4">
        <v>7491</v>
      </c>
      <c r="Q16" s="31"/>
      <c r="R16" s="31"/>
      <c r="AC16" s="4"/>
      <c r="AD16" s="4"/>
    </row>
    <row r="17" spans="1:30" x14ac:dyDescent="0.25">
      <c r="A17" s="42" t="s">
        <v>3</v>
      </c>
      <c r="B17" s="48">
        <v>23657</v>
      </c>
      <c r="C17" s="48">
        <v>45025</v>
      </c>
      <c r="D17" s="48">
        <v>316</v>
      </c>
      <c r="E17" s="53">
        <v>68998</v>
      </c>
      <c r="F17" s="4">
        <v>57344</v>
      </c>
      <c r="Q17" s="31"/>
      <c r="R17" s="31"/>
      <c r="AC17" s="4"/>
      <c r="AD17" s="4"/>
    </row>
    <row r="18" spans="1:30" x14ac:dyDescent="0.25">
      <c r="A18" s="42" t="s">
        <v>4</v>
      </c>
      <c r="B18" s="48">
        <v>5331</v>
      </c>
      <c r="C18" s="48">
        <v>18469</v>
      </c>
      <c r="D18" s="48">
        <v>257</v>
      </c>
      <c r="E18" s="53">
        <v>24057</v>
      </c>
      <c r="F18" s="4">
        <v>17519</v>
      </c>
      <c r="Q18" s="31"/>
      <c r="R18" s="31"/>
      <c r="AC18" s="4"/>
      <c r="AD18" s="4"/>
    </row>
    <row r="19" spans="1:30" x14ac:dyDescent="0.25">
      <c r="A19" s="42" t="s">
        <v>2</v>
      </c>
      <c r="B19" s="48">
        <v>7594</v>
      </c>
      <c r="C19" s="48">
        <v>26299</v>
      </c>
      <c r="D19" s="48">
        <v>5140</v>
      </c>
      <c r="E19" s="53">
        <v>39033</v>
      </c>
      <c r="F19" s="4">
        <v>34453</v>
      </c>
      <c r="Q19" s="31"/>
      <c r="R19" s="31"/>
      <c r="AC19" s="4"/>
      <c r="AD19" s="4"/>
    </row>
    <row r="20" spans="1:30" x14ac:dyDescent="0.25">
      <c r="A20" s="42" t="s">
        <v>13</v>
      </c>
      <c r="B20" s="48">
        <v>153</v>
      </c>
      <c r="C20" s="48">
        <v>4206</v>
      </c>
      <c r="D20" s="48">
        <v>60</v>
      </c>
      <c r="E20" s="53">
        <v>4419</v>
      </c>
      <c r="F20" s="4">
        <v>3348</v>
      </c>
      <c r="Q20" s="31"/>
      <c r="R20" s="31"/>
      <c r="AC20" s="4"/>
      <c r="AD20" s="4"/>
    </row>
    <row r="21" spans="1:30" x14ac:dyDescent="0.25">
      <c r="A21" s="42" t="s">
        <v>30</v>
      </c>
      <c r="B21" s="48">
        <v>288</v>
      </c>
      <c r="C21" s="48">
        <v>83</v>
      </c>
      <c r="D21" s="48">
        <v>0</v>
      </c>
      <c r="E21" s="53">
        <v>371</v>
      </c>
      <c r="F21" s="4">
        <v>365</v>
      </c>
      <c r="Q21" s="31"/>
      <c r="R21" s="31"/>
      <c r="AC21" s="4"/>
      <c r="AD21" s="4"/>
    </row>
    <row r="22" spans="1:30" x14ac:dyDescent="0.25">
      <c r="A22" s="42" t="s">
        <v>18</v>
      </c>
      <c r="B22" s="48">
        <v>61</v>
      </c>
      <c r="C22" s="48">
        <v>1092</v>
      </c>
      <c r="D22" s="48">
        <v>6</v>
      </c>
      <c r="E22" s="53">
        <v>1159</v>
      </c>
      <c r="F22" s="4">
        <v>919</v>
      </c>
      <c r="Q22" s="31"/>
      <c r="R22" s="31"/>
      <c r="AC22" s="4"/>
      <c r="AD22" s="4"/>
    </row>
    <row r="23" spans="1:30" x14ac:dyDescent="0.25">
      <c r="A23" s="42" t="s">
        <v>24</v>
      </c>
      <c r="B23" s="48">
        <v>0</v>
      </c>
      <c r="C23" s="48">
        <v>766</v>
      </c>
      <c r="D23" s="48">
        <v>0</v>
      </c>
      <c r="E23" s="53">
        <v>766</v>
      </c>
      <c r="F23" s="4">
        <v>591</v>
      </c>
      <c r="Q23" s="31"/>
      <c r="R23" s="31"/>
      <c r="AC23" s="4"/>
      <c r="AD23" s="4"/>
    </row>
    <row r="24" spans="1:30" x14ac:dyDescent="0.25">
      <c r="A24" s="42" t="s">
        <v>11</v>
      </c>
      <c r="B24" s="48">
        <v>5227</v>
      </c>
      <c r="C24" s="48">
        <v>49130</v>
      </c>
      <c r="D24" s="48">
        <v>1132</v>
      </c>
      <c r="E24" s="53">
        <v>55489</v>
      </c>
      <c r="F24" s="4">
        <v>39628</v>
      </c>
      <c r="Q24" s="31"/>
      <c r="R24" s="31"/>
      <c r="AC24" s="4"/>
      <c r="AD24" s="4"/>
    </row>
    <row r="25" spans="1:30" x14ac:dyDescent="0.25">
      <c r="A25" s="42" t="s">
        <v>10</v>
      </c>
      <c r="B25" s="48">
        <v>2315</v>
      </c>
      <c r="C25" s="48">
        <v>287</v>
      </c>
      <c r="D25" s="48">
        <v>0</v>
      </c>
      <c r="E25" s="53">
        <v>2602</v>
      </c>
      <c r="F25" s="4">
        <v>2493</v>
      </c>
      <c r="Q25" s="31"/>
      <c r="R25" s="31"/>
      <c r="AC25" s="4"/>
      <c r="AD25" s="4"/>
    </row>
    <row r="26" spans="1:30" x14ac:dyDescent="0.25">
      <c r="A26" s="42" t="s">
        <v>14</v>
      </c>
      <c r="B26" s="48">
        <v>2062</v>
      </c>
      <c r="C26" s="48">
        <v>35362</v>
      </c>
      <c r="D26" s="48">
        <v>346</v>
      </c>
      <c r="E26" s="53">
        <v>37770</v>
      </c>
      <c r="F26" s="4">
        <v>27827</v>
      </c>
      <c r="Q26" s="31"/>
      <c r="R26" s="31"/>
      <c r="AC26" s="4"/>
      <c r="AD26" s="4"/>
    </row>
    <row r="27" spans="1:30" x14ac:dyDescent="0.25">
      <c r="A27" s="42" t="s">
        <v>8</v>
      </c>
      <c r="B27" s="48">
        <v>610</v>
      </c>
      <c r="C27" s="48">
        <v>2021</v>
      </c>
      <c r="D27" s="48">
        <v>30</v>
      </c>
      <c r="E27" s="53">
        <v>2661</v>
      </c>
      <c r="F27" s="4">
        <v>2107</v>
      </c>
      <c r="Q27" s="31"/>
      <c r="R27" s="31"/>
      <c r="AC27" s="4"/>
      <c r="AD27" s="4"/>
    </row>
    <row r="28" spans="1:30" x14ac:dyDescent="0.25">
      <c r="A28" s="42" t="s">
        <v>12</v>
      </c>
      <c r="B28" s="48">
        <v>0</v>
      </c>
      <c r="C28" s="48">
        <v>2676</v>
      </c>
      <c r="D28" s="48">
        <v>5</v>
      </c>
      <c r="E28" s="53">
        <v>2681</v>
      </c>
      <c r="F28" s="4">
        <v>1733</v>
      </c>
      <c r="Q28" s="31"/>
      <c r="R28" s="31"/>
      <c r="AC28" s="4"/>
      <c r="AD28" s="4"/>
    </row>
    <row r="29" spans="1:30" x14ac:dyDescent="0.25">
      <c r="A29" s="145" t="s">
        <v>21</v>
      </c>
      <c r="B29" s="144">
        <v>666</v>
      </c>
      <c r="C29" s="85">
        <v>3792</v>
      </c>
      <c r="D29" s="85">
        <v>0</v>
      </c>
      <c r="E29" s="144">
        <v>4458</v>
      </c>
      <c r="F29" s="4">
        <v>2451</v>
      </c>
      <c r="Q29" s="31"/>
      <c r="R29" s="31"/>
      <c r="AC29" s="4"/>
      <c r="AD29" s="4"/>
    </row>
    <row r="30" spans="1:30" x14ac:dyDescent="0.25">
      <c r="A30" s="44"/>
      <c r="B30" s="18" t="s">
        <v>48</v>
      </c>
      <c r="C30" s="45"/>
      <c r="D30" s="39"/>
      <c r="Q30" s="31"/>
      <c r="R30" s="31"/>
      <c r="AC30" s="4"/>
      <c r="AD30" s="4"/>
    </row>
    <row r="31" spans="1:30" x14ac:dyDescent="0.25">
      <c r="A31" s="46" t="s">
        <v>26</v>
      </c>
      <c r="B31" s="47">
        <f>SUM(B32:B56)</f>
        <v>1609958.9612599998</v>
      </c>
      <c r="C31" s="47">
        <f t="shared" ref="C31" si="1">SUM(C32:C56)</f>
        <v>6705156.5430500032</v>
      </c>
      <c r="D31" s="47">
        <f t="shared" ref="D31" si="2">SUM(D32:D56)</f>
        <v>82813.640100000033</v>
      </c>
      <c r="E31" s="47">
        <f t="shared" ref="E31" si="3">SUM(E32:E56)</f>
        <v>8397929.144410003</v>
      </c>
      <c r="Q31" s="31"/>
      <c r="R31" s="31"/>
      <c r="AC31" s="4"/>
      <c r="AD31" s="4"/>
    </row>
    <row r="32" spans="1:30" x14ac:dyDescent="0.25">
      <c r="A32" s="40" t="s">
        <v>23</v>
      </c>
      <c r="B32" s="11">
        <v>67.2</v>
      </c>
      <c r="C32" s="41">
        <v>99539.904999999999</v>
      </c>
      <c r="D32" s="41">
        <v>13.4</v>
      </c>
      <c r="E32" s="51">
        <v>99620.505000000005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25">
      <c r="A33" s="42" t="s">
        <v>16</v>
      </c>
      <c r="B33" s="48">
        <v>45022.487000000001</v>
      </c>
      <c r="C33" s="48">
        <v>256413.91273000001</v>
      </c>
      <c r="D33" s="48">
        <v>6196.17</v>
      </c>
      <c r="E33" s="53">
        <v>307632.56973000005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25">
      <c r="A34" s="42" t="s">
        <v>22</v>
      </c>
      <c r="B34" s="48">
        <v>0</v>
      </c>
      <c r="C34" s="48">
        <v>113916.25396</v>
      </c>
      <c r="D34" s="48">
        <v>0</v>
      </c>
      <c r="E34" s="53">
        <v>113916.25396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25">
      <c r="A35" s="42" t="s">
        <v>6</v>
      </c>
      <c r="B35" s="48">
        <v>39084.626600000003</v>
      </c>
      <c r="C35" s="48">
        <v>137772.3082</v>
      </c>
      <c r="D35" s="48">
        <v>95.165000000000006</v>
      </c>
      <c r="E35" s="53">
        <v>176952.09980000003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25">
      <c r="A36" s="42" t="s">
        <v>19</v>
      </c>
      <c r="B36" s="48">
        <v>3330.6137999999978</v>
      </c>
      <c r="C36" s="48">
        <v>178890.93459000046</v>
      </c>
      <c r="D36" s="48">
        <v>59.21</v>
      </c>
      <c r="E36" s="53">
        <v>182280.7583900005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25">
      <c r="A37" s="42" t="s">
        <v>15</v>
      </c>
      <c r="B37" s="48">
        <v>7691.4750000000004</v>
      </c>
      <c r="C37" s="48">
        <v>88023.434999999998</v>
      </c>
      <c r="D37" s="48">
        <v>9.0850000000000009</v>
      </c>
      <c r="E37" s="53">
        <v>95723.994999999995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25">
      <c r="A38" s="42" t="s">
        <v>5</v>
      </c>
      <c r="B38" s="48">
        <v>27583.468239999969</v>
      </c>
      <c r="C38" s="48">
        <v>146481.33495000002</v>
      </c>
      <c r="D38" s="48">
        <v>2837.5133500000002</v>
      </c>
      <c r="E38" s="53">
        <v>176902.31654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25">
      <c r="A39" s="42" t="s">
        <v>9</v>
      </c>
      <c r="B39" s="48">
        <v>9854.8335999999999</v>
      </c>
      <c r="C39" s="48">
        <v>48838.804909999999</v>
      </c>
      <c r="D39" s="48">
        <v>274.7</v>
      </c>
      <c r="E39" s="53">
        <v>58968.338510000001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25">
      <c r="A40" s="42" t="s">
        <v>31</v>
      </c>
      <c r="B40" s="48">
        <v>134.4</v>
      </c>
      <c r="C40" s="48">
        <v>268142.8185300011</v>
      </c>
      <c r="D40" s="48">
        <v>6.7</v>
      </c>
      <c r="E40" s="53">
        <v>268283.91853000107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25">
      <c r="A41" s="42" t="s">
        <v>20</v>
      </c>
      <c r="B41" s="48">
        <v>2627.45</v>
      </c>
      <c r="C41" s="48">
        <v>83111.974729999958</v>
      </c>
      <c r="D41" s="48">
        <v>6.84</v>
      </c>
      <c r="E41" s="53">
        <v>85746.264729999966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25">
      <c r="A42" s="42" t="s">
        <v>7</v>
      </c>
      <c r="B42" s="48">
        <v>267192.9792</v>
      </c>
      <c r="C42" s="48">
        <v>1278187.5505000018</v>
      </c>
      <c r="D42" s="48">
        <v>14998.721749999999</v>
      </c>
      <c r="E42" s="53">
        <v>1560379.2514500029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25">
      <c r="A43" s="42" t="s">
        <v>17</v>
      </c>
      <c r="B43" s="48">
        <v>7314.7749999999996</v>
      </c>
      <c r="C43" s="48">
        <v>246452.43798000019</v>
      </c>
      <c r="D43" s="48">
        <v>101.285</v>
      </c>
      <c r="E43" s="53">
        <v>253868.49798000019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25">
      <c r="A44" s="42" t="s">
        <v>3</v>
      </c>
      <c r="B44" s="48">
        <v>604711.2477999999</v>
      </c>
      <c r="C44" s="48">
        <v>857347.10164999997</v>
      </c>
      <c r="D44" s="48">
        <v>2681.88</v>
      </c>
      <c r="E44" s="53">
        <v>1464740.22945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25">
      <c r="A45" s="42" t="s">
        <v>4</v>
      </c>
      <c r="B45" s="48">
        <v>154406.48980000001</v>
      </c>
      <c r="C45" s="48">
        <v>373675.93639999995</v>
      </c>
      <c r="D45" s="48">
        <v>2242.2350000000001</v>
      </c>
      <c r="E45" s="53">
        <v>530324.66119999997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25">
      <c r="A46" s="42" t="s">
        <v>2</v>
      </c>
      <c r="B46" s="48">
        <v>148656.93281999999</v>
      </c>
      <c r="C46" s="48">
        <v>496042.07519999956</v>
      </c>
      <c r="D46" s="48">
        <v>39888.590000000018</v>
      </c>
      <c r="E46" s="53">
        <v>684587.59801999922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25">
      <c r="A47" s="42" t="s">
        <v>13</v>
      </c>
      <c r="B47" s="48">
        <v>2626.7118000000005</v>
      </c>
      <c r="C47" s="48">
        <v>96125.000200000009</v>
      </c>
      <c r="D47" s="48">
        <v>523.63499999999999</v>
      </c>
      <c r="E47" s="53">
        <v>99275.346999999965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25">
      <c r="A48" s="42" t="s">
        <v>30</v>
      </c>
      <c r="B48" s="48">
        <v>5720.1204000000007</v>
      </c>
      <c r="C48" s="48">
        <v>1404.73</v>
      </c>
      <c r="D48" s="48">
        <v>0</v>
      </c>
      <c r="E48" s="53">
        <v>7124.8504000000003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25">
      <c r="A49" s="42" t="s">
        <v>18</v>
      </c>
      <c r="B49" s="48">
        <v>2295.125</v>
      </c>
      <c r="C49" s="48">
        <v>20804.414499999999</v>
      </c>
      <c r="D49" s="48">
        <v>53.82</v>
      </c>
      <c r="E49" s="53">
        <v>23153.359499999999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25">
      <c r="A50" s="42" t="s">
        <v>24</v>
      </c>
      <c r="B50" s="48">
        <v>0</v>
      </c>
      <c r="C50" s="48">
        <v>15316.955</v>
      </c>
      <c r="D50" s="48">
        <v>0</v>
      </c>
      <c r="E50" s="53">
        <v>15316.955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25">
      <c r="A51" s="42" t="s">
        <v>11</v>
      </c>
      <c r="B51" s="48">
        <v>152280.02619999999</v>
      </c>
      <c r="C51" s="48">
        <v>997019.07</v>
      </c>
      <c r="D51" s="48">
        <v>10186.815000000001</v>
      </c>
      <c r="E51" s="53">
        <v>1159485.9112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25">
      <c r="A52" s="42" t="s">
        <v>10</v>
      </c>
      <c r="B52" s="48">
        <v>44029.334000000003</v>
      </c>
      <c r="C52" s="48">
        <v>5252.35815</v>
      </c>
      <c r="D52" s="48">
        <v>0</v>
      </c>
      <c r="E52" s="53">
        <v>49281.692149999995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25">
      <c r="A53" s="42" t="s">
        <v>14</v>
      </c>
      <c r="B53" s="48">
        <v>52565.599999999999</v>
      </c>
      <c r="C53" s="48">
        <v>715444.63295999996</v>
      </c>
      <c r="D53" s="48">
        <v>2322.2800000000002</v>
      </c>
      <c r="E53" s="53">
        <v>770332.51295999996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25">
      <c r="A54" s="42" t="s">
        <v>8</v>
      </c>
      <c r="B54" s="48">
        <v>13093.325000000001</v>
      </c>
      <c r="C54" s="48">
        <v>39930.175000000003</v>
      </c>
      <c r="D54" s="48">
        <v>270.39999999999998</v>
      </c>
      <c r="E54" s="53">
        <v>53293.9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25">
      <c r="A55" s="42" t="s">
        <v>12</v>
      </c>
      <c r="B55" s="48">
        <v>0</v>
      </c>
      <c r="C55" s="48">
        <v>56556.2575</v>
      </c>
      <c r="D55" s="48">
        <v>45.195</v>
      </c>
      <c r="E55" s="53">
        <v>56601.452499999999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25">
      <c r="A56" s="43" t="s">
        <v>21</v>
      </c>
      <c r="B56" s="49">
        <v>19669.740000000002</v>
      </c>
      <c r="C56" s="49">
        <v>84466.165409999987</v>
      </c>
      <c r="D56" s="49">
        <v>0</v>
      </c>
      <c r="E56" s="54">
        <v>104135.90540999996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25">
      <c r="A57" s="182" t="str">
        <f>'01'!A24:E24</f>
        <v>Nota: Las colocaciones en dólares han sido convertidas a moneda nacional según el tipo de cambio contable de su período</v>
      </c>
      <c r="B57" s="182"/>
      <c r="C57" s="182"/>
      <c r="D57" s="182"/>
      <c r="E57" s="182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25">
      <c r="A58" s="183" t="s">
        <v>38</v>
      </c>
      <c r="B58" s="183"/>
      <c r="C58" s="183"/>
      <c r="D58" s="183"/>
      <c r="E58" s="183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25">
      <c r="A59" s="187" t="s">
        <v>47</v>
      </c>
      <c r="B59" s="187"/>
      <c r="C59" s="187"/>
      <c r="D59" s="187"/>
      <c r="F59" s="15"/>
      <c r="G59" s="15"/>
      <c r="H59" s="15"/>
      <c r="Q59" s="31"/>
      <c r="R59" s="31"/>
      <c r="AC59" s="4"/>
      <c r="AD59" s="4"/>
    </row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8"/>
  <sheetViews>
    <sheetView showGridLines="0" view="pageBreakPreview" zoomScale="90" zoomScaleNormal="100" zoomScaleSheetLayoutView="90" workbookViewId="0">
      <selection activeCell="H26" sqref="H26"/>
    </sheetView>
  </sheetViews>
  <sheetFormatPr baseColWidth="10" defaultRowHeight="15" x14ac:dyDescent="0.25"/>
  <cols>
    <col min="1" max="1" width="12.140625" style="4" customWidth="1"/>
    <col min="2" max="2" width="11.7109375" style="4" customWidth="1"/>
    <col min="3" max="3" width="17" style="4" customWidth="1"/>
    <col min="4" max="4" width="11.5703125" style="4" customWidth="1"/>
    <col min="5" max="5" width="17" style="4" customWidth="1"/>
    <col min="6" max="6" width="11.5703125" style="4" customWidth="1"/>
    <col min="7" max="7" width="17.140625" style="4" customWidth="1"/>
    <col min="8" max="8" width="10.140625" style="4" customWidth="1"/>
  </cols>
  <sheetData>
    <row r="1" spans="1:8" x14ac:dyDescent="0.25">
      <c r="A1" s="192" t="str">
        <f>"5. "&amp;Índice!B7</f>
        <v>5. PERÚ: DESEMBOLSOS DE BFH POR PRODUCTO Y TIPO DE MONEDA, AL CIERRE DE MARZO DE 2021</v>
      </c>
      <c r="B1" s="192"/>
      <c r="C1" s="192"/>
      <c r="D1" s="192"/>
      <c r="E1" s="192"/>
      <c r="F1" s="192"/>
      <c r="G1" s="192"/>
      <c r="H1" s="192"/>
    </row>
    <row r="2" spans="1:8" ht="15" customHeight="1" x14ac:dyDescent="0.25">
      <c r="A2" s="193" t="s">
        <v>0</v>
      </c>
      <c r="B2" s="194" t="s">
        <v>32</v>
      </c>
      <c r="C2" s="195"/>
      <c r="D2" s="190" t="s">
        <v>33</v>
      </c>
      <c r="E2" s="191"/>
      <c r="F2" s="196" t="s">
        <v>34</v>
      </c>
      <c r="G2" s="195"/>
      <c r="H2" s="193" t="s">
        <v>26</v>
      </c>
    </row>
    <row r="3" spans="1:8" x14ac:dyDescent="0.25">
      <c r="A3" s="193"/>
      <c r="B3" s="74" t="s">
        <v>50</v>
      </c>
      <c r="C3" s="6" t="s">
        <v>51</v>
      </c>
      <c r="D3" s="72" t="s">
        <v>52</v>
      </c>
      <c r="E3" s="73" t="s">
        <v>53</v>
      </c>
      <c r="F3" s="71" t="s">
        <v>54</v>
      </c>
      <c r="G3" s="70" t="s">
        <v>55</v>
      </c>
      <c r="H3" s="193"/>
    </row>
    <row r="4" spans="1:8" x14ac:dyDescent="0.25">
      <c r="A4" s="55"/>
      <c r="B4" s="18" t="s">
        <v>35</v>
      </c>
      <c r="C4" s="18"/>
      <c r="D4" s="19"/>
      <c r="E4" s="19"/>
      <c r="F4" s="19"/>
      <c r="G4" s="19"/>
      <c r="H4" s="20"/>
    </row>
    <row r="5" spans="1:8" x14ac:dyDescent="0.25">
      <c r="A5" s="63" t="s">
        <v>26</v>
      </c>
      <c r="B5" s="64">
        <f t="shared" ref="B5:H5" si="0">SUM(B6:B24)</f>
        <v>7606</v>
      </c>
      <c r="C5" s="64">
        <f t="shared" si="0"/>
        <v>61061</v>
      </c>
      <c r="D5" s="64">
        <f t="shared" si="0"/>
        <v>96</v>
      </c>
      <c r="E5" s="64">
        <f t="shared" si="0"/>
        <v>329717</v>
      </c>
      <c r="F5" s="64">
        <f t="shared" si="0"/>
        <v>18</v>
      </c>
      <c r="G5" s="64">
        <f t="shared" si="0"/>
        <v>10181</v>
      </c>
      <c r="H5" s="64">
        <f t="shared" si="0"/>
        <v>408679</v>
      </c>
    </row>
    <row r="6" spans="1:8" x14ac:dyDescent="0.25">
      <c r="A6" s="21" t="s">
        <v>36</v>
      </c>
      <c r="B6" s="23">
        <v>688</v>
      </c>
      <c r="C6" s="23">
        <v>0</v>
      </c>
      <c r="D6" s="56">
        <v>0</v>
      </c>
      <c r="E6" s="57">
        <v>0</v>
      </c>
      <c r="F6" s="23">
        <v>0</v>
      </c>
      <c r="G6" s="23">
        <v>0</v>
      </c>
      <c r="H6" s="26">
        <v>688</v>
      </c>
    </row>
    <row r="7" spans="1:8" x14ac:dyDescent="0.25">
      <c r="A7" s="156">
        <v>2004</v>
      </c>
      <c r="B7" s="25">
        <v>1912</v>
      </c>
      <c r="C7" s="25">
        <v>0</v>
      </c>
      <c r="D7" s="58">
        <v>0</v>
      </c>
      <c r="E7" s="24">
        <v>0</v>
      </c>
      <c r="F7" s="25">
        <v>0</v>
      </c>
      <c r="G7" s="25">
        <v>0</v>
      </c>
      <c r="H7" s="26">
        <v>1912</v>
      </c>
    </row>
    <row r="8" spans="1:8" x14ac:dyDescent="0.25">
      <c r="A8" s="156">
        <v>2005</v>
      </c>
      <c r="B8" s="25">
        <v>1839</v>
      </c>
      <c r="C8" s="25">
        <v>0</v>
      </c>
      <c r="D8" s="58">
        <v>13</v>
      </c>
      <c r="E8" s="24">
        <v>0</v>
      </c>
      <c r="F8" s="25">
        <v>0</v>
      </c>
      <c r="G8" s="25">
        <v>0</v>
      </c>
      <c r="H8" s="26">
        <v>1852</v>
      </c>
    </row>
    <row r="9" spans="1:8" x14ac:dyDescent="0.25">
      <c r="A9" s="156">
        <v>2006</v>
      </c>
      <c r="B9" s="25">
        <v>1991</v>
      </c>
      <c r="C9" s="25">
        <v>0</v>
      </c>
      <c r="D9" s="58">
        <v>26</v>
      </c>
      <c r="E9" s="24">
        <v>0</v>
      </c>
      <c r="F9" s="25">
        <v>8</v>
      </c>
      <c r="G9" s="25">
        <v>0</v>
      </c>
      <c r="H9" s="26">
        <v>2025</v>
      </c>
    </row>
    <row r="10" spans="1:8" x14ac:dyDescent="0.25">
      <c r="A10" s="156">
        <v>2007</v>
      </c>
      <c r="B10" s="25">
        <v>911</v>
      </c>
      <c r="C10" s="25">
        <v>976</v>
      </c>
      <c r="D10" s="58">
        <v>56</v>
      </c>
      <c r="E10" s="24">
        <v>342</v>
      </c>
      <c r="F10" s="25">
        <v>10</v>
      </c>
      <c r="G10" s="25">
        <v>99</v>
      </c>
      <c r="H10" s="26">
        <v>2394</v>
      </c>
    </row>
    <row r="11" spans="1:8" x14ac:dyDescent="0.25">
      <c r="A11" s="156">
        <v>2008</v>
      </c>
      <c r="B11" s="25">
        <v>227</v>
      </c>
      <c r="C11" s="25">
        <v>2169</v>
      </c>
      <c r="D11" s="58">
        <v>1</v>
      </c>
      <c r="E11" s="24">
        <v>6119</v>
      </c>
      <c r="F11" s="25">
        <v>0</v>
      </c>
      <c r="G11" s="25">
        <v>772</v>
      </c>
      <c r="H11" s="26">
        <v>9288</v>
      </c>
    </row>
    <row r="12" spans="1:8" x14ac:dyDescent="0.25">
      <c r="A12" s="156">
        <v>2009</v>
      </c>
      <c r="B12" s="25">
        <v>22</v>
      </c>
      <c r="C12" s="25">
        <v>3845</v>
      </c>
      <c r="D12" s="58">
        <v>0</v>
      </c>
      <c r="E12" s="24">
        <v>22866</v>
      </c>
      <c r="F12" s="25">
        <v>0</v>
      </c>
      <c r="G12" s="25">
        <v>1732</v>
      </c>
      <c r="H12" s="26">
        <v>28465</v>
      </c>
    </row>
    <row r="13" spans="1:8" x14ac:dyDescent="0.25">
      <c r="A13" s="156">
        <v>2010</v>
      </c>
      <c r="B13" s="25">
        <v>16</v>
      </c>
      <c r="C13" s="25">
        <v>5337</v>
      </c>
      <c r="D13" s="58">
        <v>0</v>
      </c>
      <c r="E13" s="24">
        <v>12833</v>
      </c>
      <c r="F13" s="25">
        <v>0</v>
      </c>
      <c r="G13" s="25">
        <v>549</v>
      </c>
      <c r="H13" s="26">
        <v>18735</v>
      </c>
    </row>
    <row r="14" spans="1:8" x14ac:dyDescent="0.25">
      <c r="A14" s="156">
        <v>2011</v>
      </c>
      <c r="B14" s="25">
        <v>0</v>
      </c>
      <c r="C14" s="25">
        <v>5991</v>
      </c>
      <c r="D14" s="58">
        <v>0</v>
      </c>
      <c r="E14" s="24">
        <v>6071</v>
      </c>
      <c r="F14" s="25">
        <v>0</v>
      </c>
      <c r="G14" s="25">
        <v>432</v>
      </c>
      <c r="H14" s="26">
        <v>12494</v>
      </c>
    </row>
    <row r="15" spans="1:8" x14ac:dyDescent="0.25">
      <c r="A15" s="156">
        <v>2012</v>
      </c>
      <c r="B15" s="25">
        <v>0</v>
      </c>
      <c r="C15" s="25">
        <v>4498</v>
      </c>
      <c r="D15" s="58">
        <v>0</v>
      </c>
      <c r="E15" s="24">
        <v>12597</v>
      </c>
      <c r="F15" s="25">
        <v>0</v>
      </c>
      <c r="G15" s="25">
        <v>405</v>
      </c>
      <c r="H15" s="26">
        <v>17500</v>
      </c>
    </row>
    <row r="16" spans="1:8" x14ac:dyDescent="0.25">
      <c r="A16" s="156">
        <v>2013</v>
      </c>
      <c r="B16" s="25">
        <v>0</v>
      </c>
      <c r="C16" s="25">
        <v>3414</v>
      </c>
      <c r="D16" s="58">
        <v>0</v>
      </c>
      <c r="E16" s="24">
        <v>20492</v>
      </c>
      <c r="F16" s="25">
        <v>0</v>
      </c>
      <c r="G16" s="25">
        <v>8</v>
      </c>
      <c r="H16" s="26">
        <v>23914</v>
      </c>
    </row>
    <row r="17" spans="1:8" x14ac:dyDescent="0.25">
      <c r="A17" s="156">
        <v>2014</v>
      </c>
      <c r="B17" s="25">
        <v>0</v>
      </c>
      <c r="C17" s="25">
        <v>4260</v>
      </c>
      <c r="D17" s="58">
        <v>0</v>
      </c>
      <c r="E17" s="24">
        <v>40904</v>
      </c>
      <c r="F17" s="25">
        <v>0</v>
      </c>
      <c r="G17" s="25">
        <v>0</v>
      </c>
      <c r="H17" s="26">
        <v>45164</v>
      </c>
    </row>
    <row r="18" spans="1:8" x14ac:dyDescent="0.25">
      <c r="A18" s="156">
        <v>2015</v>
      </c>
      <c r="B18" s="25">
        <v>0</v>
      </c>
      <c r="C18" s="25">
        <v>2837</v>
      </c>
      <c r="D18" s="58">
        <v>0</v>
      </c>
      <c r="E18" s="24">
        <v>46467</v>
      </c>
      <c r="F18" s="25">
        <v>0</v>
      </c>
      <c r="G18" s="25">
        <v>1101</v>
      </c>
      <c r="H18" s="26">
        <v>50405</v>
      </c>
    </row>
    <row r="19" spans="1:8" x14ac:dyDescent="0.25">
      <c r="A19" s="156">
        <v>2016</v>
      </c>
      <c r="B19" s="25">
        <v>0</v>
      </c>
      <c r="C19" s="25">
        <v>1577</v>
      </c>
      <c r="D19" s="58">
        <v>0</v>
      </c>
      <c r="E19" s="24">
        <v>34344</v>
      </c>
      <c r="F19" s="25">
        <v>0</v>
      </c>
      <c r="G19" s="25">
        <v>2925</v>
      </c>
      <c r="H19" s="26">
        <v>38846</v>
      </c>
    </row>
    <row r="20" spans="1:8" x14ac:dyDescent="0.25">
      <c r="A20" s="156">
        <v>2017</v>
      </c>
      <c r="B20" s="25">
        <v>0</v>
      </c>
      <c r="C20" s="25">
        <v>3182</v>
      </c>
      <c r="D20" s="58">
        <v>0</v>
      </c>
      <c r="E20" s="24">
        <v>20421</v>
      </c>
      <c r="F20" s="25">
        <v>0</v>
      </c>
      <c r="G20" s="25">
        <v>1776</v>
      </c>
      <c r="H20" s="26">
        <v>25379</v>
      </c>
    </row>
    <row r="21" spans="1:8" x14ac:dyDescent="0.25">
      <c r="A21" s="156">
        <v>2018</v>
      </c>
      <c r="B21" s="25">
        <v>0</v>
      </c>
      <c r="C21" s="25">
        <v>5131</v>
      </c>
      <c r="D21" s="58">
        <v>0</v>
      </c>
      <c r="E21" s="24">
        <v>7810</v>
      </c>
      <c r="F21" s="25">
        <v>0</v>
      </c>
      <c r="G21" s="25">
        <v>38</v>
      </c>
      <c r="H21" s="26">
        <v>12979</v>
      </c>
    </row>
    <row r="22" spans="1:8" x14ac:dyDescent="0.25">
      <c r="A22" s="156">
        <f>'01'!A21</f>
        <v>2019</v>
      </c>
      <c r="B22" s="61">
        <v>0</v>
      </c>
      <c r="C22" s="61">
        <v>10089</v>
      </c>
      <c r="D22" s="62">
        <v>0</v>
      </c>
      <c r="E22" s="60">
        <v>42845</v>
      </c>
      <c r="F22" s="61">
        <v>0</v>
      </c>
      <c r="G22" s="61">
        <v>322</v>
      </c>
      <c r="H22" s="69">
        <f>SUM(B22:G22)</f>
        <v>53256</v>
      </c>
    </row>
    <row r="23" spans="1:8" x14ac:dyDescent="0.25">
      <c r="A23" s="156">
        <v>2020</v>
      </c>
      <c r="B23" s="61">
        <v>0</v>
      </c>
      <c r="C23" s="61">
        <v>5400</v>
      </c>
      <c r="D23" s="62">
        <v>0</v>
      </c>
      <c r="E23" s="60">
        <v>43029</v>
      </c>
      <c r="F23" s="61">
        <v>0</v>
      </c>
      <c r="G23" s="61">
        <v>22</v>
      </c>
      <c r="H23" s="69">
        <f>SUM(B23:G23)</f>
        <v>48451</v>
      </c>
    </row>
    <row r="24" spans="1:8" x14ac:dyDescent="0.25">
      <c r="A24" s="168" t="s">
        <v>91</v>
      </c>
      <c r="B24" s="161">
        <v>0</v>
      </c>
      <c r="C24" s="162">
        <v>2355</v>
      </c>
      <c r="D24" s="161">
        <v>0</v>
      </c>
      <c r="E24" s="162">
        <v>12577</v>
      </c>
      <c r="F24" s="161">
        <v>0</v>
      </c>
      <c r="G24" s="162">
        <v>0</v>
      </c>
      <c r="H24" s="162">
        <f>SUM(B24:G24)</f>
        <v>14932</v>
      </c>
    </row>
    <row r="25" spans="1:8" x14ac:dyDescent="0.25">
      <c r="A25" s="27"/>
      <c r="B25" s="18"/>
      <c r="C25" s="18"/>
      <c r="D25" s="28"/>
      <c r="E25" s="28"/>
      <c r="F25" s="28"/>
      <c r="G25" s="28"/>
    </row>
    <row r="26" spans="1:8" x14ac:dyDescent="0.25">
      <c r="A26" s="67" t="s">
        <v>26</v>
      </c>
      <c r="B26" s="64">
        <f t="shared" ref="B26:H26" si="1">SUM(B27:B45)</f>
        <v>90212.787359999973</v>
      </c>
      <c r="C26" s="64">
        <f t="shared" si="1"/>
        <v>1519746.1738999998</v>
      </c>
      <c r="D26" s="64">
        <f t="shared" si="1"/>
        <v>861.60648000000003</v>
      </c>
      <c r="E26" s="64">
        <f t="shared" si="1"/>
        <v>6704294.9365699999</v>
      </c>
      <c r="F26" s="64">
        <f t="shared" si="1"/>
        <v>69.4452</v>
      </c>
      <c r="G26" s="64">
        <f t="shared" si="1"/>
        <v>82744.194900000002</v>
      </c>
      <c r="H26" s="64">
        <f t="shared" si="1"/>
        <v>8397929.1444100067</v>
      </c>
    </row>
    <row r="27" spans="1:8" x14ac:dyDescent="0.25">
      <c r="A27" s="21" t="s">
        <v>36</v>
      </c>
      <c r="B27" s="23">
        <v>8613.8100000000013</v>
      </c>
      <c r="C27" s="23">
        <v>0</v>
      </c>
      <c r="D27" s="56">
        <v>0</v>
      </c>
      <c r="E27" s="57">
        <v>0</v>
      </c>
      <c r="F27" s="23">
        <v>0</v>
      </c>
      <c r="G27" s="23">
        <v>0</v>
      </c>
      <c r="H27" s="26">
        <v>8613.8100000000013</v>
      </c>
    </row>
    <row r="28" spans="1:8" x14ac:dyDescent="0.25">
      <c r="A28" s="156">
        <v>2004</v>
      </c>
      <c r="B28" s="25">
        <v>23310.89999999998</v>
      </c>
      <c r="C28" s="25">
        <v>0</v>
      </c>
      <c r="D28" s="58">
        <v>0</v>
      </c>
      <c r="E28" s="24">
        <v>0</v>
      </c>
      <c r="F28" s="25">
        <v>0</v>
      </c>
      <c r="G28" s="25">
        <v>0</v>
      </c>
      <c r="H28" s="26">
        <v>23310.89999999998</v>
      </c>
    </row>
    <row r="29" spans="1:8" x14ac:dyDescent="0.25">
      <c r="A29" s="156">
        <v>2005</v>
      </c>
      <c r="B29" s="25">
        <v>21878.964000000004</v>
      </c>
      <c r="C29" s="25">
        <v>0</v>
      </c>
      <c r="D29" s="58">
        <v>119.45639999999999</v>
      </c>
      <c r="E29" s="24">
        <v>0</v>
      </c>
      <c r="F29" s="25">
        <v>0</v>
      </c>
      <c r="G29" s="25">
        <v>0</v>
      </c>
      <c r="H29" s="26">
        <v>21998.420400000003</v>
      </c>
    </row>
    <row r="30" spans="1:8" x14ac:dyDescent="0.25">
      <c r="A30" s="156">
        <v>2006</v>
      </c>
      <c r="B30" s="25">
        <v>23409.056159999996</v>
      </c>
      <c r="C30" s="25">
        <v>0</v>
      </c>
      <c r="D30" s="58">
        <v>237.55647999999999</v>
      </c>
      <c r="E30" s="24">
        <v>0</v>
      </c>
      <c r="F30" s="25">
        <v>31.363199999999996</v>
      </c>
      <c r="G30" s="25">
        <v>0</v>
      </c>
      <c r="H30" s="26">
        <v>23677.975839999992</v>
      </c>
    </row>
    <row r="31" spans="1:8" x14ac:dyDescent="0.25">
      <c r="A31" s="156">
        <v>2007</v>
      </c>
      <c r="B31" s="25">
        <v>10238.659199999998</v>
      </c>
      <c r="C31" s="25">
        <v>13004.7</v>
      </c>
      <c r="D31" s="58">
        <v>496.71160000000009</v>
      </c>
      <c r="E31" s="24">
        <v>3642.79</v>
      </c>
      <c r="F31" s="25">
        <v>38.082000000000001</v>
      </c>
      <c r="G31" s="25">
        <v>464.98</v>
      </c>
      <c r="H31" s="26">
        <v>27885.922799999993</v>
      </c>
    </row>
    <row r="32" spans="1:8" x14ac:dyDescent="0.25">
      <c r="A32" s="156">
        <v>2008</v>
      </c>
      <c r="B32" s="25">
        <v>2361.3408000000004</v>
      </c>
      <c r="C32" s="25">
        <v>28925.24</v>
      </c>
      <c r="D32" s="58">
        <v>7.8819999999999997</v>
      </c>
      <c r="E32" s="24">
        <v>98041.77</v>
      </c>
      <c r="F32" s="25">
        <v>0</v>
      </c>
      <c r="G32" s="25">
        <v>5083.96</v>
      </c>
      <c r="H32" s="26">
        <v>134420.19280000002</v>
      </c>
    </row>
    <row r="33" spans="1:8" x14ac:dyDescent="0.25">
      <c r="A33" s="156">
        <v>2009</v>
      </c>
      <c r="B33" s="25">
        <v>238.80240000000003</v>
      </c>
      <c r="C33" s="25">
        <v>66925.009999999995</v>
      </c>
      <c r="D33" s="58">
        <v>0</v>
      </c>
      <c r="E33" s="24">
        <v>376577.96</v>
      </c>
      <c r="F33" s="25">
        <v>0</v>
      </c>
      <c r="G33" s="25">
        <v>11604.4</v>
      </c>
      <c r="H33" s="26">
        <v>455346.17239999998</v>
      </c>
    </row>
    <row r="34" spans="1:8" x14ac:dyDescent="0.25">
      <c r="A34" s="156">
        <v>2010</v>
      </c>
      <c r="B34" s="25">
        <v>161.25479999999999</v>
      </c>
      <c r="C34" s="25">
        <v>94798.35</v>
      </c>
      <c r="D34" s="58">
        <v>0</v>
      </c>
      <c r="E34" s="24">
        <v>214917.67</v>
      </c>
      <c r="F34" s="25">
        <v>0</v>
      </c>
      <c r="G34" s="25">
        <v>3693.7</v>
      </c>
      <c r="H34" s="26">
        <v>313570.97480000003</v>
      </c>
    </row>
    <row r="35" spans="1:8" x14ac:dyDescent="0.25">
      <c r="A35" s="156">
        <v>2011</v>
      </c>
      <c r="B35" s="25">
        <v>0</v>
      </c>
      <c r="C35" s="25">
        <v>106980.45</v>
      </c>
      <c r="D35" s="58">
        <v>0</v>
      </c>
      <c r="E35" s="24">
        <v>101987.175</v>
      </c>
      <c r="F35" s="25">
        <v>0</v>
      </c>
      <c r="G35" s="25">
        <v>2940.46</v>
      </c>
      <c r="H35" s="26">
        <v>211908.08499999999</v>
      </c>
    </row>
    <row r="36" spans="1:8" x14ac:dyDescent="0.25">
      <c r="A36" s="156">
        <v>2012</v>
      </c>
      <c r="B36" s="25">
        <v>0</v>
      </c>
      <c r="C36" s="25">
        <v>79710.75</v>
      </c>
      <c r="D36" s="58">
        <v>0</v>
      </c>
      <c r="E36" s="24">
        <v>216503.67624999999</v>
      </c>
      <c r="F36" s="25">
        <v>0</v>
      </c>
      <c r="G36" s="25">
        <v>2771.0549999999998</v>
      </c>
      <c r="H36" s="26">
        <v>298985.48125000001</v>
      </c>
    </row>
    <row r="37" spans="1:8" x14ac:dyDescent="0.25">
      <c r="A37" s="156">
        <v>2013</v>
      </c>
      <c r="B37" s="25">
        <v>0</v>
      </c>
      <c r="C37" s="25">
        <v>62608.95</v>
      </c>
      <c r="D37" s="58">
        <v>0</v>
      </c>
      <c r="E37" s="24">
        <v>355445.69124999997</v>
      </c>
      <c r="F37" s="25">
        <v>0</v>
      </c>
      <c r="G37" s="25">
        <v>55.005000000000003</v>
      </c>
      <c r="H37" s="26">
        <v>418109.64624999999</v>
      </c>
    </row>
    <row r="38" spans="1:8" x14ac:dyDescent="0.25">
      <c r="A38" s="156">
        <v>2014</v>
      </c>
      <c r="B38" s="25">
        <v>0</v>
      </c>
      <c r="C38" s="25">
        <v>77666.399999999994</v>
      </c>
      <c r="D38" s="58">
        <v>0</v>
      </c>
      <c r="E38" s="24">
        <v>725128.60055000009</v>
      </c>
      <c r="F38" s="25">
        <v>0</v>
      </c>
      <c r="G38" s="25">
        <v>0</v>
      </c>
      <c r="H38" s="26">
        <v>802795.00055000011</v>
      </c>
    </row>
    <row r="39" spans="1:8" x14ac:dyDescent="0.25">
      <c r="A39" s="163">
        <v>2015</v>
      </c>
      <c r="B39" s="61">
        <v>0</v>
      </c>
      <c r="C39" s="61">
        <v>53526.25</v>
      </c>
      <c r="D39" s="62">
        <v>0</v>
      </c>
      <c r="E39" s="60">
        <v>861441.06075000076</v>
      </c>
      <c r="F39" s="61">
        <v>0</v>
      </c>
      <c r="G39" s="61">
        <v>9704.6200000000008</v>
      </c>
      <c r="H39" s="26">
        <v>924671.93075000064</v>
      </c>
    </row>
    <row r="40" spans="1:8" x14ac:dyDescent="0.25">
      <c r="A40" s="163">
        <v>2016</v>
      </c>
      <c r="B40" s="61">
        <v>0</v>
      </c>
      <c r="C40" s="61">
        <v>39069.86</v>
      </c>
      <c r="D40" s="62">
        <v>0</v>
      </c>
      <c r="E40" s="60">
        <v>657605.82414999988</v>
      </c>
      <c r="F40" s="61">
        <v>0</v>
      </c>
      <c r="G40" s="61">
        <v>26344.070050000006</v>
      </c>
      <c r="H40" s="26">
        <v>723019.75420000008</v>
      </c>
    </row>
    <row r="41" spans="1:8" x14ac:dyDescent="0.25">
      <c r="A41" s="155">
        <v>2017</v>
      </c>
      <c r="B41" s="14">
        <v>0</v>
      </c>
      <c r="C41" s="14">
        <v>99492.212800000008</v>
      </c>
      <c r="D41" s="59">
        <v>0</v>
      </c>
      <c r="E41" s="13">
        <v>398799.87419999985</v>
      </c>
      <c r="F41" s="14">
        <v>0</v>
      </c>
      <c r="G41" s="14">
        <v>16178.796849999997</v>
      </c>
      <c r="H41" s="69">
        <v>514470.88384999987</v>
      </c>
    </row>
    <row r="42" spans="1:8" x14ac:dyDescent="0.25">
      <c r="A42" s="155">
        <v>2018</v>
      </c>
      <c r="B42" s="14">
        <v>0</v>
      </c>
      <c r="C42" s="14">
        <v>171670.06805</v>
      </c>
      <c r="D42" s="59">
        <v>0</v>
      </c>
      <c r="E42" s="13">
        <v>183111.88790000015</v>
      </c>
      <c r="F42" s="14">
        <v>0</v>
      </c>
      <c r="G42" s="14">
        <v>345.23</v>
      </c>
      <c r="H42" s="69">
        <v>355127.18595000054</v>
      </c>
    </row>
    <row r="43" spans="1:8" x14ac:dyDescent="0.25">
      <c r="A43" s="164">
        <f>'01'!A21</f>
        <v>2019</v>
      </c>
      <c r="B43" s="136">
        <v>0</v>
      </c>
      <c r="C43" s="137">
        <v>343893.23804999999</v>
      </c>
      <c r="D43" s="136">
        <v>0</v>
      </c>
      <c r="E43" s="137">
        <v>1041587.3978199987</v>
      </c>
      <c r="F43" s="136">
        <v>0</v>
      </c>
      <c r="G43" s="14">
        <v>3132.2780000000002</v>
      </c>
      <c r="H43" s="69">
        <v>1388612.9138700003</v>
      </c>
    </row>
    <row r="44" spans="1:8" x14ac:dyDescent="0.25">
      <c r="A44" s="156">
        <f>'01'!A22</f>
        <v>2020</v>
      </c>
      <c r="B44" s="61">
        <v>0</v>
      </c>
      <c r="C44" s="61">
        <v>193212.80499999999</v>
      </c>
      <c r="D44" s="62">
        <v>0</v>
      </c>
      <c r="E44" s="60">
        <v>1128071.3873000008</v>
      </c>
      <c r="F44" s="61">
        <v>0</v>
      </c>
      <c r="G44" s="61">
        <v>425.64</v>
      </c>
      <c r="H44" s="69">
        <v>1321709.8323000045</v>
      </c>
    </row>
    <row r="45" spans="1:8" x14ac:dyDescent="0.25">
      <c r="A45" s="168" t="s">
        <v>91</v>
      </c>
      <c r="B45" s="161">
        <v>0</v>
      </c>
      <c r="C45" s="162">
        <v>88261.89</v>
      </c>
      <c r="D45" s="161">
        <v>0</v>
      </c>
      <c r="E45" s="162">
        <v>341432.17140000022</v>
      </c>
      <c r="F45" s="161">
        <v>0</v>
      </c>
      <c r="G45" s="162">
        <v>0</v>
      </c>
      <c r="H45" s="162">
        <f>SUM(B45:G45)</f>
        <v>429694.06140000024</v>
      </c>
    </row>
    <row r="46" spans="1:8" x14ac:dyDescent="0.25">
      <c r="A46" s="189" t="str">
        <f>'01'!A24:E24</f>
        <v>Nota: Las colocaciones en dólares han sido convertidas a moneda nacional según el tipo de cambio contable de su período</v>
      </c>
      <c r="B46" s="189"/>
      <c r="C46" s="189"/>
      <c r="D46" s="189"/>
      <c r="E46" s="189"/>
      <c r="F46" s="189"/>
      <c r="G46" s="189"/>
      <c r="H46" s="189"/>
    </row>
    <row r="47" spans="1:8" x14ac:dyDescent="0.25">
      <c r="A47" s="183" t="s">
        <v>38</v>
      </c>
      <c r="B47" s="183"/>
      <c r="C47" s="183"/>
      <c r="D47" s="183"/>
      <c r="E47" s="183"/>
      <c r="F47" s="20"/>
      <c r="G47" s="20"/>
      <c r="H47" s="20"/>
    </row>
    <row r="48" spans="1:8" ht="19.5" customHeight="1" x14ac:dyDescent="0.25">
      <c r="A48" s="176" t="s">
        <v>47</v>
      </c>
      <c r="B48" s="176"/>
      <c r="C48" s="176"/>
      <c r="D48" s="176"/>
      <c r="E48" s="176"/>
      <c r="F48" s="176"/>
      <c r="G48" s="176"/>
    </row>
  </sheetData>
  <mergeCells count="9">
    <mergeCell ref="A46:H46"/>
    <mergeCell ref="A47:E47"/>
    <mergeCell ref="A48:G48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1" orientation="portrait" r:id="rId1"/>
  <ignoredErrors>
    <ignoredError sqref="H23:H24 H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50"/>
  <sheetViews>
    <sheetView showGridLines="0" view="pageBreakPreview" topLeftCell="A16" zoomScale="106" zoomScaleNormal="100" zoomScaleSheetLayoutView="106" workbookViewId="0">
      <selection activeCell="C46" sqref="C46"/>
    </sheetView>
  </sheetViews>
  <sheetFormatPr baseColWidth="10" defaultRowHeight="15" x14ac:dyDescent="0.25"/>
  <cols>
    <col min="3" max="3" width="17" customWidth="1"/>
    <col min="4" max="4" width="12.5703125" customWidth="1"/>
  </cols>
  <sheetData>
    <row r="1" spans="1:17" ht="33.75" customHeight="1" x14ac:dyDescent="0.25">
      <c r="A1" s="201" t="str">
        <f>"6. "&amp;Índice!B8</f>
        <v>6. PERÚ: DESEMBOLSOS MENSUALES DE BONOS DE RECONSTRUCCIÓN, AL CIERRE DE MARZO DE 2021</v>
      </c>
      <c r="B1" s="201"/>
      <c r="C1" s="201"/>
      <c r="D1" s="201"/>
      <c r="E1" s="201"/>
      <c r="F1" s="201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idden="1" x14ac:dyDescent="0.25">
      <c r="A2" s="93"/>
      <c r="B2" s="93"/>
    </row>
    <row r="3" spans="1:17" ht="24" x14ac:dyDescent="0.25">
      <c r="A3" s="94" t="s">
        <v>0</v>
      </c>
      <c r="B3" s="95" t="s">
        <v>75</v>
      </c>
      <c r="C3" s="99" t="s">
        <v>35</v>
      </c>
      <c r="D3" s="99" t="s">
        <v>48</v>
      </c>
    </row>
    <row r="4" spans="1:17" x14ac:dyDescent="0.25">
      <c r="A4" s="198">
        <v>2017</v>
      </c>
      <c r="B4" s="121" t="s">
        <v>71</v>
      </c>
      <c r="C4" s="100">
        <v>120</v>
      </c>
      <c r="D4" s="101">
        <v>2648.7</v>
      </c>
    </row>
    <row r="5" spans="1:17" x14ac:dyDescent="0.25">
      <c r="A5" s="198"/>
      <c r="B5" s="121" t="s">
        <v>72</v>
      </c>
      <c r="C5" s="56">
        <v>2509</v>
      </c>
      <c r="D5" s="102">
        <v>55379.902499999997</v>
      </c>
    </row>
    <row r="6" spans="1:17" x14ac:dyDescent="0.25">
      <c r="A6" s="199"/>
      <c r="B6" s="122" t="s">
        <v>73</v>
      </c>
      <c r="C6" s="119">
        <v>463</v>
      </c>
      <c r="D6" s="120">
        <v>10219.567499999999</v>
      </c>
    </row>
    <row r="7" spans="1:17" x14ac:dyDescent="0.25">
      <c r="A7" s="200">
        <v>2018</v>
      </c>
      <c r="B7" s="123" t="s">
        <v>76</v>
      </c>
      <c r="C7" s="129">
        <v>316</v>
      </c>
      <c r="D7" s="102">
        <v>6974.91</v>
      </c>
    </row>
    <row r="8" spans="1:17" x14ac:dyDescent="0.25">
      <c r="A8" s="198"/>
      <c r="B8" s="121" t="s">
        <v>77</v>
      </c>
      <c r="C8" s="56">
        <v>1443</v>
      </c>
      <c r="D8" s="102">
        <v>31872.4175</v>
      </c>
    </row>
    <row r="9" spans="1:17" x14ac:dyDescent="0.25">
      <c r="A9" s="198"/>
      <c r="B9" s="121" t="s">
        <v>78</v>
      </c>
      <c r="C9" s="56">
        <v>1030</v>
      </c>
      <c r="D9" s="102">
        <v>23221.360000000001</v>
      </c>
    </row>
    <row r="10" spans="1:17" x14ac:dyDescent="0.25">
      <c r="A10" s="198"/>
      <c r="B10" s="121" t="s">
        <v>79</v>
      </c>
      <c r="C10" s="56">
        <v>1062</v>
      </c>
      <c r="D10" s="102">
        <v>24013.79</v>
      </c>
    </row>
    <row r="11" spans="1:17" x14ac:dyDescent="0.25">
      <c r="A11" s="198"/>
      <c r="B11" s="121" t="s">
        <v>80</v>
      </c>
      <c r="C11" s="56">
        <v>116</v>
      </c>
      <c r="D11" s="102">
        <v>2623.63</v>
      </c>
    </row>
    <row r="12" spans="1:17" x14ac:dyDescent="0.25">
      <c r="A12" s="198"/>
      <c r="B12" s="121" t="s">
        <v>81</v>
      </c>
      <c r="C12" s="56">
        <v>960</v>
      </c>
      <c r="D12" s="102">
        <v>21712.799999999999</v>
      </c>
    </row>
    <row r="13" spans="1:17" x14ac:dyDescent="0.25">
      <c r="A13" s="198"/>
      <c r="B13" s="121" t="s">
        <v>82</v>
      </c>
      <c r="C13" s="56">
        <v>425</v>
      </c>
      <c r="D13" s="102">
        <v>9612.4375</v>
      </c>
    </row>
    <row r="14" spans="1:17" x14ac:dyDescent="0.25">
      <c r="A14" s="198"/>
      <c r="B14" s="121" t="s">
        <v>83</v>
      </c>
      <c r="C14" s="56">
        <v>406</v>
      </c>
      <c r="D14" s="102">
        <v>9182.7049999999999</v>
      </c>
    </row>
    <row r="15" spans="1:17" x14ac:dyDescent="0.25">
      <c r="A15" s="198"/>
      <c r="B15" s="121" t="s">
        <v>70</v>
      </c>
      <c r="C15" s="56">
        <v>3157</v>
      </c>
      <c r="D15" s="102">
        <v>71403.447499999995</v>
      </c>
    </row>
    <row r="16" spans="1:17" x14ac:dyDescent="0.25">
      <c r="A16" s="198"/>
      <c r="B16" s="121" t="s">
        <v>71</v>
      </c>
      <c r="C16" s="56">
        <v>1036</v>
      </c>
      <c r="D16" s="102">
        <v>23431.73</v>
      </c>
    </row>
    <row r="17" spans="1:4" x14ac:dyDescent="0.25">
      <c r="A17" s="198"/>
      <c r="B17" s="121" t="s">
        <v>72</v>
      </c>
      <c r="C17" s="56">
        <v>289</v>
      </c>
      <c r="D17" s="102">
        <v>6536.4575000000004</v>
      </c>
    </row>
    <row r="18" spans="1:4" x14ac:dyDescent="0.25">
      <c r="A18" s="199"/>
      <c r="B18" s="122" t="s">
        <v>73</v>
      </c>
      <c r="C18" s="119">
        <v>2249</v>
      </c>
      <c r="D18" s="120">
        <v>50866.7575</v>
      </c>
    </row>
    <row r="19" spans="1:4" x14ac:dyDescent="0.25">
      <c r="A19" s="200">
        <v>2019</v>
      </c>
      <c r="B19" s="121" t="s">
        <v>76</v>
      </c>
      <c r="C19" s="59">
        <v>163</v>
      </c>
      <c r="D19" s="103">
        <v>3686.6525000000001</v>
      </c>
    </row>
    <row r="20" spans="1:4" x14ac:dyDescent="0.25">
      <c r="A20" s="198"/>
      <c r="B20" s="121" t="s">
        <v>77</v>
      </c>
      <c r="C20" s="59">
        <v>231</v>
      </c>
      <c r="D20" s="103">
        <v>5224.6424999999999</v>
      </c>
    </row>
    <row r="21" spans="1:4" x14ac:dyDescent="0.25">
      <c r="A21" s="198"/>
      <c r="B21" s="121" t="s">
        <v>78</v>
      </c>
      <c r="C21" s="59">
        <v>866</v>
      </c>
      <c r="D21" s="103">
        <v>21054.16</v>
      </c>
    </row>
    <row r="22" spans="1:4" x14ac:dyDescent="0.25">
      <c r="A22" s="198"/>
      <c r="B22" s="121" t="s">
        <v>79</v>
      </c>
      <c r="C22" s="59">
        <v>460</v>
      </c>
      <c r="D22" s="103">
        <v>10404.049999999999</v>
      </c>
    </row>
    <row r="23" spans="1:4" x14ac:dyDescent="0.25">
      <c r="A23" s="198"/>
      <c r="B23" s="121" t="s">
        <v>80</v>
      </c>
      <c r="C23" s="59">
        <v>149</v>
      </c>
      <c r="D23" s="103">
        <v>3376.82</v>
      </c>
    </row>
    <row r="24" spans="1:4" x14ac:dyDescent="0.25">
      <c r="A24" s="198"/>
      <c r="B24" s="121" t="s">
        <v>81</v>
      </c>
      <c r="C24" s="59">
        <v>83</v>
      </c>
      <c r="D24" s="103">
        <v>1899.87</v>
      </c>
    </row>
    <row r="25" spans="1:4" x14ac:dyDescent="0.25">
      <c r="A25" s="198"/>
      <c r="B25" s="121" t="s">
        <v>82</v>
      </c>
      <c r="C25" s="59">
        <v>63</v>
      </c>
      <c r="D25" s="103">
        <v>1442.07</v>
      </c>
    </row>
    <row r="26" spans="1:4" x14ac:dyDescent="0.25">
      <c r="A26" s="198"/>
      <c r="B26" s="121" t="s">
        <v>83</v>
      </c>
      <c r="C26" s="59">
        <v>91</v>
      </c>
      <c r="D26" s="103">
        <v>2082.7175000000002</v>
      </c>
    </row>
    <row r="27" spans="1:4" x14ac:dyDescent="0.25">
      <c r="A27" s="198"/>
      <c r="B27" s="121" t="s">
        <v>86</v>
      </c>
      <c r="C27" s="59">
        <v>25</v>
      </c>
      <c r="D27" s="103">
        <v>1500</v>
      </c>
    </row>
    <row r="28" spans="1:4" x14ac:dyDescent="0.25">
      <c r="A28" s="198"/>
      <c r="B28" s="121" t="s">
        <v>71</v>
      </c>
      <c r="C28" s="59">
        <v>5</v>
      </c>
      <c r="D28" s="103">
        <v>295.5</v>
      </c>
    </row>
    <row r="29" spans="1:4" x14ac:dyDescent="0.25">
      <c r="A29" s="198"/>
      <c r="B29" s="121" t="s">
        <v>72</v>
      </c>
      <c r="C29" s="59">
        <v>3</v>
      </c>
      <c r="D29" s="103">
        <v>180</v>
      </c>
    </row>
    <row r="30" spans="1:4" x14ac:dyDescent="0.25">
      <c r="A30" s="205"/>
      <c r="B30" s="122" t="s">
        <v>73</v>
      </c>
      <c r="C30" s="146">
        <v>24</v>
      </c>
      <c r="D30" s="147">
        <v>549.36</v>
      </c>
    </row>
    <row r="31" spans="1:4" x14ac:dyDescent="0.25">
      <c r="A31" s="206">
        <v>2020</v>
      </c>
      <c r="B31" s="121" t="s">
        <v>76</v>
      </c>
      <c r="C31" s="59">
        <v>501</v>
      </c>
      <c r="D31" s="103">
        <v>11467.89</v>
      </c>
    </row>
    <row r="32" spans="1:4" x14ac:dyDescent="0.25">
      <c r="A32" s="198"/>
      <c r="B32" s="121" t="s">
        <v>77</v>
      </c>
      <c r="C32" s="59">
        <v>506</v>
      </c>
      <c r="D32" s="103">
        <v>17928.150000000001</v>
      </c>
    </row>
    <row r="33" spans="1:8" x14ac:dyDescent="0.25">
      <c r="A33" s="198"/>
      <c r="B33" s="121" t="s">
        <v>78</v>
      </c>
      <c r="C33" s="59">
        <v>1</v>
      </c>
      <c r="D33" s="103">
        <v>22.89</v>
      </c>
    </row>
    <row r="34" spans="1:8" x14ac:dyDescent="0.25">
      <c r="A34" s="198"/>
      <c r="B34" s="121" t="s">
        <v>79</v>
      </c>
      <c r="C34" s="59">
        <v>0</v>
      </c>
      <c r="D34" s="103">
        <v>0</v>
      </c>
    </row>
    <row r="35" spans="1:8" x14ac:dyDescent="0.25">
      <c r="A35" s="198"/>
      <c r="B35" s="121" t="s">
        <v>80</v>
      </c>
      <c r="C35" s="59">
        <v>0</v>
      </c>
      <c r="D35" s="103">
        <v>0</v>
      </c>
    </row>
    <row r="36" spans="1:8" x14ac:dyDescent="0.25">
      <c r="A36" s="198"/>
      <c r="B36" s="121" t="s">
        <v>81</v>
      </c>
      <c r="C36" s="59">
        <v>0</v>
      </c>
      <c r="D36" s="103">
        <v>0</v>
      </c>
    </row>
    <row r="37" spans="1:8" x14ac:dyDescent="0.25">
      <c r="A37" s="198"/>
      <c r="B37" s="121" t="s">
        <v>82</v>
      </c>
      <c r="C37" s="59">
        <v>113</v>
      </c>
      <c r="D37" s="103">
        <v>4375.4799999999996</v>
      </c>
    </row>
    <row r="38" spans="1:8" x14ac:dyDescent="0.25">
      <c r="A38" s="198"/>
      <c r="B38" s="121" t="s">
        <v>83</v>
      </c>
      <c r="C38" s="59">
        <v>36</v>
      </c>
      <c r="D38" s="103">
        <v>1014.54</v>
      </c>
    </row>
    <row r="39" spans="1:8" x14ac:dyDescent="0.25">
      <c r="A39" s="198"/>
      <c r="B39" s="121" t="s">
        <v>86</v>
      </c>
      <c r="C39" s="59">
        <v>0</v>
      </c>
      <c r="D39" s="103">
        <v>0</v>
      </c>
    </row>
    <row r="40" spans="1:8" x14ac:dyDescent="0.25">
      <c r="A40" s="198"/>
      <c r="B40" s="121" t="s">
        <v>71</v>
      </c>
      <c r="C40" s="59">
        <v>0</v>
      </c>
      <c r="D40" s="103">
        <v>0</v>
      </c>
    </row>
    <row r="41" spans="1:8" x14ac:dyDescent="0.25">
      <c r="A41" s="198"/>
      <c r="B41" s="152" t="s">
        <v>72</v>
      </c>
      <c r="C41" s="59">
        <v>3</v>
      </c>
      <c r="D41" s="103">
        <v>87.72</v>
      </c>
    </row>
    <row r="42" spans="1:8" x14ac:dyDescent="0.25">
      <c r="A42" s="199"/>
      <c r="B42" s="169" t="s">
        <v>73</v>
      </c>
      <c r="C42" s="146">
        <v>127</v>
      </c>
      <c r="D42" s="147">
        <v>3713.48</v>
      </c>
    </row>
    <row r="43" spans="1:8" x14ac:dyDescent="0.25">
      <c r="A43" s="200">
        <v>2021</v>
      </c>
      <c r="B43" s="152" t="s">
        <v>76</v>
      </c>
      <c r="C43" s="59">
        <v>0</v>
      </c>
      <c r="D43" s="103">
        <v>0</v>
      </c>
    </row>
    <row r="44" spans="1:8" x14ac:dyDescent="0.25">
      <c r="A44" s="198"/>
      <c r="B44" s="121" t="s">
        <v>77</v>
      </c>
      <c r="C44" s="59">
        <v>7</v>
      </c>
      <c r="D44" s="103">
        <v>413.7</v>
      </c>
    </row>
    <row r="45" spans="1:8" x14ac:dyDescent="0.25">
      <c r="A45" s="198"/>
      <c r="B45" s="121" t="s">
        <v>78</v>
      </c>
      <c r="C45" s="59">
        <v>0</v>
      </c>
      <c r="D45" s="103">
        <v>0</v>
      </c>
    </row>
    <row r="46" spans="1:8" x14ac:dyDescent="0.25">
      <c r="A46" s="202" t="s">
        <v>26</v>
      </c>
      <c r="B46" s="203"/>
      <c r="C46" s="104">
        <f>SUM(C4:C45)</f>
        <v>19038</v>
      </c>
      <c r="D46" s="104">
        <f>SUM(D4:D45)</f>
        <v>440420.30499999999</v>
      </c>
    </row>
    <row r="47" spans="1:8" ht="10.15" customHeight="1" x14ac:dyDescent="0.25">
      <c r="A47" s="204" t="str">
        <f>'01'!A24:E24</f>
        <v>Nota: Las colocaciones en dólares han sido convertidas a moneda nacional según el tipo de cambio contable de su período</v>
      </c>
      <c r="B47" s="204"/>
      <c r="C47" s="204"/>
      <c r="D47" s="204"/>
      <c r="E47" s="204"/>
      <c r="F47" s="204"/>
      <c r="G47" s="98"/>
      <c r="H47" s="98"/>
    </row>
    <row r="48" spans="1:8" ht="20.25" customHeight="1" x14ac:dyDescent="0.25">
      <c r="A48" s="204" t="s">
        <v>87</v>
      </c>
      <c r="B48" s="204"/>
      <c r="C48" s="204"/>
      <c r="D48" s="204"/>
      <c r="E48" s="204"/>
      <c r="F48" s="204"/>
      <c r="G48" s="98"/>
      <c r="H48" s="98"/>
    </row>
    <row r="49" spans="1:6" ht="34.5" customHeight="1" x14ac:dyDescent="0.25">
      <c r="A49" s="197" t="s">
        <v>47</v>
      </c>
      <c r="B49" s="197"/>
      <c r="C49" s="197"/>
      <c r="D49" s="197"/>
      <c r="E49" s="197"/>
      <c r="F49" s="197"/>
    </row>
    <row r="50" spans="1:6" x14ac:dyDescent="0.25">
      <c r="D50" s="4"/>
    </row>
  </sheetData>
  <mergeCells count="10">
    <mergeCell ref="A49:F49"/>
    <mergeCell ref="A4:A6"/>
    <mergeCell ref="A7:A18"/>
    <mergeCell ref="A1:F1"/>
    <mergeCell ref="A46:B46"/>
    <mergeCell ref="A47:F47"/>
    <mergeCell ref="A48:F48"/>
    <mergeCell ref="A19:A30"/>
    <mergeCell ref="A31:A42"/>
    <mergeCell ref="A43:A45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R64"/>
  <sheetViews>
    <sheetView showGridLines="0" tabSelected="1" view="pageBreakPreview" zoomScaleNormal="100" zoomScaleSheetLayoutView="100" workbookViewId="0">
      <pane xSplit="1" ySplit="4" topLeftCell="AK5" activePane="bottomRight" state="frozen"/>
      <selection pane="topRight" activeCell="B1" sqref="B1"/>
      <selection pane="bottomLeft" activeCell="A5" sqref="A5"/>
      <selection pane="bottomRight" activeCell="AQ36" sqref="AQ36"/>
    </sheetView>
  </sheetViews>
  <sheetFormatPr baseColWidth="10" defaultRowHeight="15" x14ac:dyDescent="0.25"/>
  <cols>
    <col min="14" max="43" width="11.42578125" customWidth="1"/>
  </cols>
  <sheetData>
    <row r="1" spans="1:44" x14ac:dyDescent="0.25">
      <c r="A1" s="211" t="str">
        <f>"7. "&amp;Índice!B9</f>
        <v>7. PERÚ: DESEMBOLSOS MENSUALES DE RECONSTRUCCIÓN POR DEPARTAMENTO, AL CIERRE DE MARZO DE 2021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44" x14ac:dyDescent="0.25">
      <c r="A2" s="207" t="s">
        <v>1</v>
      </c>
      <c r="B2" s="213">
        <v>2017</v>
      </c>
      <c r="C2" s="214"/>
      <c r="D2" s="215"/>
      <c r="E2" s="216">
        <v>2018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21">
        <v>2019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3"/>
      <c r="AC2" s="221">
        <v>2020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3"/>
      <c r="AO2" s="216">
        <v>2021</v>
      </c>
      <c r="AP2" s="217"/>
      <c r="AQ2" s="218"/>
      <c r="AR2" s="207" t="s">
        <v>85</v>
      </c>
    </row>
    <row r="3" spans="1:44" s="108" customFormat="1" x14ac:dyDescent="0.25">
      <c r="A3" s="212"/>
      <c r="B3" s="105" t="s">
        <v>56</v>
      </c>
      <c r="C3" s="106" t="s">
        <v>57</v>
      </c>
      <c r="D3" s="107" t="s">
        <v>58</v>
      </c>
      <c r="E3" s="106" t="s">
        <v>59</v>
      </c>
      <c r="F3" s="106" t="s">
        <v>60</v>
      </c>
      <c r="G3" s="106" t="s">
        <v>61</v>
      </c>
      <c r="H3" s="106" t="s">
        <v>62</v>
      </c>
      <c r="I3" s="106" t="s">
        <v>63</v>
      </c>
      <c r="J3" s="106" t="s">
        <v>64</v>
      </c>
      <c r="K3" s="106" t="s">
        <v>65</v>
      </c>
      <c r="L3" s="106" t="s">
        <v>66</v>
      </c>
      <c r="M3" s="106" t="s">
        <v>70</v>
      </c>
      <c r="N3" s="106" t="s">
        <v>71</v>
      </c>
      <c r="O3" s="106" t="s">
        <v>72</v>
      </c>
      <c r="P3" s="107" t="s">
        <v>73</v>
      </c>
      <c r="Q3" s="106" t="s">
        <v>59</v>
      </c>
      <c r="R3" s="106" t="s">
        <v>60</v>
      </c>
      <c r="S3" s="106" t="s">
        <v>61</v>
      </c>
      <c r="T3" s="106" t="s">
        <v>62</v>
      </c>
      <c r="U3" s="106" t="s">
        <v>63</v>
      </c>
      <c r="V3" s="106" t="s">
        <v>64</v>
      </c>
      <c r="W3" s="106" t="s">
        <v>65</v>
      </c>
      <c r="X3" s="106" t="s">
        <v>66</v>
      </c>
      <c r="Y3" s="106" t="s">
        <v>88</v>
      </c>
      <c r="Z3" s="106" t="s">
        <v>56</v>
      </c>
      <c r="AA3" s="106" t="s">
        <v>57</v>
      </c>
      <c r="AB3" s="107" t="s">
        <v>58</v>
      </c>
      <c r="AC3" s="149" t="s">
        <v>59</v>
      </c>
      <c r="AD3" s="107" t="s">
        <v>60</v>
      </c>
      <c r="AE3" s="107" t="s">
        <v>61</v>
      </c>
      <c r="AF3" s="107" t="s">
        <v>62</v>
      </c>
      <c r="AG3" s="107" t="s">
        <v>63</v>
      </c>
      <c r="AH3" s="150" t="s">
        <v>64</v>
      </c>
      <c r="AI3" s="150" t="s">
        <v>65</v>
      </c>
      <c r="AJ3" s="150" t="s">
        <v>66</v>
      </c>
      <c r="AK3" s="150" t="s">
        <v>88</v>
      </c>
      <c r="AL3" s="150" t="s">
        <v>56</v>
      </c>
      <c r="AM3" s="153" t="s">
        <v>57</v>
      </c>
      <c r="AN3" s="153" t="s">
        <v>58</v>
      </c>
      <c r="AO3" s="170" t="s">
        <v>59</v>
      </c>
      <c r="AP3" s="170" t="s">
        <v>60</v>
      </c>
      <c r="AQ3" s="170" t="s">
        <v>61</v>
      </c>
      <c r="AR3" s="208"/>
    </row>
    <row r="4" spans="1:44" x14ac:dyDescent="0.25">
      <c r="A4" s="219" t="s">
        <v>35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</row>
    <row r="5" spans="1:44" x14ac:dyDescent="0.25">
      <c r="A5" s="86" t="s">
        <v>26</v>
      </c>
      <c r="B5" s="86">
        <f t="shared" ref="B5:AO5" si="0">SUM(B6:B30)</f>
        <v>120</v>
      </c>
      <c r="C5" s="86">
        <f t="shared" si="0"/>
        <v>2509</v>
      </c>
      <c r="D5" s="86">
        <f t="shared" si="0"/>
        <v>463</v>
      </c>
      <c r="E5" s="86">
        <f t="shared" si="0"/>
        <v>316</v>
      </c>
      <c r="F5" s="86">
        <f t="shared" si="0"/>
        <v>1443</v>
      </c>
      <c r="G5" s="86">
        <f t="shared" si="0"/>
        <v>1030</v>
      </c>
      <c r="H5" s="86">
        <f t="shared" si="0"/>
        <v>1062</v>
      </c>
      <c r="I5" s="86">
        <f t="shared" si="0"/>
        <v>116</v>
      </c>
      <c r="J5" s="86">
        <f t="shared" si="0"/>
        <v>960</v>
      </c>
      <c r="K5" s="86">
        <f t="shared" si="0"/>
        <v>425</v>
      </c>
      <c r="L5" s="86">
        <f t="shared" si="0"/>
        <v>406</v>
      </c>
      <c r="M5" s="86">
        <f t="shared" si="0"/>
        <v>3157</v>
      </c>
      <c r="N5" s="86">
        <f t="shared" si="0"/>
        <v>1036</v>
      </c>
      <c r="O5" s="86">
        <f t="shared" si="0"/>
        <v>289</v>
      </c>
      <c r="P5" s="86">
        <f t="shared" si="0"/>
        <v>2249</v>
      </c>
      <c r="Q5" s="86">
        <f t="shared" si="0"/>
        <v>163</v>
      </c>
      <c r="R5" s="86">
        <f t="shared" si="0"/>
        <v>231</v>
      </c>
      <c r="S5" s="86">
        <f t="shared" si="0"/>
        <v>866</v>
      </c>
      <c r="T5" s="86">
        <f t="shared" si="0"/>
        <v>460</v>
      </c>
      <c r="U5" s="86">
        <f t="shared" si="0"/>
        <v>149</v>
      </c>
      <c r="V5" s="86">
        <f t="shared" si="0"/>
        <v>83</v>
      </c>
      <c r="W5" s="86">
        <f t="shared" si="0"/>
        <v>63</v>
      </c>
      <c r="X5" s="86">
        <f t="shared" si="0"/>
        <v>91</v>
      </c>
      <c r="Y5" s="86">
        <f t="shared" si="0"/>
        <v>25</v>
      </c>
      <c r="Z5" s="86">
        <f t="shared" si="0"/>
        <v>5</v>
      </c>
      <c r="AA5" s="86">
        <f t="shared" si="0"/>
        <v>3</v>
      </c>
      <c r="AB5" s="86">
        <f t="shared" si="0"/>
        <v>24</v>
      </c>
      <c r="AC5" s="86">
        <f t="shared" si="0"/>
        <v>501</v>
      </c>
      <c r="AD5" s="86">
        <f t="shared" si="0"/>
        <v>506</v>
      </c>
      <c r="AE5" s="86">
        <f t="shared" si="0"/>
        <v>1</v>
      </c>
      <c r="AF5" s="86">
        <f t="shared" si="0"/>
        <v>0</v>
      </c>
      <c r="AG5" s="86">
        <f t="shared" si="0"/>
        <v>0</v>
      </c>
      <c r="AH5" s="86">
        <f t="shared" si="0"/>
        <v>0</v>
      </c>
      <c r="AI5" s="86">
        <f t="shared" si="0"/>
        <v>113</v>
      </c>
      <c r="AJ5" s="86">
        <f t="shared" si="0"/>
        <v>36</v>
      </c>
      <c r="AK5" s="86">
        <f t="shared" si="0"/>
        <v>0</v>
      </c>
      <c r="AL5" s="86">
        <f t="shared" si="0"/>
        <v>0</v>
      </c>
      <c r="AM5" s="86">
        <f t="shared" si="0"/>
        <v>3</v>
      </c>
      <c r="AN5" s="86">
        <f t="shared" si="0"/>
        <v>127</v>
      </c>
      <c r="AO5" s="86">
        <f t="shared" si="0"/>
        <v>0</v>
      </c>
      <c r="AP5" s="86">
        <f t="shared" ref="AP5" si="1">SUM(AP6:AP30)</f>
        <v>7</v>
      </c>
      <c r="AQ5" s="86">
        <f t="shared" ref="AQ5" si="2">SUM(AQ6:AQ30)</f>
        <v>0</v>
      </c>
      <c r="AR5" s="86">
        <f>SUM(AR6:AR30)</f>
        <v>19038</v>
      </c>
    </row>
    <row r="6" spans="1:44" x14ac:dyDescent="0.25">
      <c r="A6" s="109" t="s">
        <v>23</v>
      </c>
      <c r="B6" s="100">
        <v>0</v>
      </c>
      <c r="C6" s="112">
        <v>0</v>
      </c>
      <c r="D6" s="113">
        <v>0</v>
      </c>
      <c r="E6" s="112">
        <v>0</v>
      </c>
      <c r="F6" s="112">
        <v>0</v>
      </c>
      <c r="G6" s="112">
        <v>0</v>
      </c>
      <c r="H6" s="112">
        <v>55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3">
        <v>0</v>
      </c>
      <c r="Q6" s="101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3">
        <v>0</v>
      </c>
      <c r="AH6" s="113">
        <v>0</v>
      </c>
      <c r="AI6" s="113">
        <v>0</v>
      </c>
      <c r="AJ6" s="113">
        <v>0</v>
      </c>
      <c r="AK6" s="113">
        <v>0</v>
      </c>
      <c r="AL6" s="113">
        <v>0</v>
      </c>
      <c r="AM6" s="113">
        <v>0</v>
      </c>
      <c r="AN6" s="113">
        <v>0</v>
      </c>
      <c r="AO6" s="14">
        <v>0</v>
      </c>
      <c r="AP6" s="173">
        <v>0</v>
      </c>
      <c r="AQ6" s="14">
        <v>0</v>
      </c>
      <c r="AR6" s="151">
        <f>SUM(B6:AQ6)</f>
        <v>55</v>
      </c>
    </row>
    <row r="7" spans="1:44" x14ac:dyDescent="0.25">
      <c r="A7" s="110" t="s">
        <v>16</v>
      </c>
      <c r="B7" s="58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7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23</v>
      </c>
      <c r="AO7" s="14">
        <v>0</v>
      </c>
      <c r="AP7" s="174">
        <v>0</v>
      </c>
      <c r="AQ7" s="14">
        <v>0</v>
      </c>
      <c r="AR7" s="151">
        <f>SUM(B7:AQ7)</f>
        <v>740</v>
      </c>
    </row>
    <row r="8" spans="1:44" x14ac:dyDescent="0.25">
      <c r="A8" s="110" t="s">
        <v>22</v>
      </c>
      <c r="B8" s="58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7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14">
        <v>0</v>
      </c>
      <c r="AP8" s="174">
        <v>0</v>
      </c>
      <c r="AQ8" s="14">
        <v>0</v>
      </c>
      <c r="AR8" s="151">
        <f t="shared" ref="AR8:AR29" si="3">SUM(B8:AQ8)</f>
        <v>0</v>
      </c>
    </row>
    <row r="9" spans="1:44" x14ac:dyDescent="0.25">
      <c r="A9" s="110" t="s">
        <v>6</v>
      </c>
      <c r="B9" s="58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7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14">
        <v>0</v>
      </c>
      <c r="AP9" s="174">
        <v>0</v>
      </c>
      <c r="AQ9" s="14">
        <v>0</v>
      </c>
      <c r="AR9" s="151">
        <f t="shared" si="3"/>
        <v>209</v>
      </c>
    </row>
    <row r="10" spans="1:44" x14ac:dyDescent="0.25">
      <c r="A10" s="110" t="s">
        <v>19</v>
      </c>
      <c r="B10" s="58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7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14">
        <v>0</v>
      </c>
      <c r="AP10" s="174">
        <v>0</v>
      </c>
      <c r="AQ10" s="14">
        <v>0</v>
      </c>
      <c r="AR10" s="151">
        <f t="shared" si="3"/>
        <v>0</v>
      </c>
    </row>
    <row r="11" spans="1:44" x14ac:dyDescent="0.25">
      <c r="A11" s="110" t="s">
        <v>15</v>
      </c>
      <c r="B11" s="58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7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3</v>
      </c>
      <c r="AN11" s="24">
        <v>0</v>
      </c>
      <c r="AO11" s="14">
        <v>0</v>
      </c>
      <c r="AP11" s="174">
        <v>0</v>
      </c>
      <c r="AQ11" s="14">
        <v>0</v>
      </c>
      <c r="AR11" s="151">
        <f t="shared" si="3"/>
        <v>106</v>
      </c>
    </row>
    <row r="12" spans="1:44" x14ac:dyDescent="0.25">
      <c r="A12" s="110" t="s">
        <v>5</v>
      </c>
      <c r="B12" s="58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7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14">
        <v>0</v>
      </c>
      <c r="AP12" s="174">
        <v>0</v>
      </c>
      <c r="AQ12" s="14">
        <v>0</v>
      </c>
      <c r="AR12" s="151">
        <f t="shared" si="3"/>
        <v>0</v>
      </c>
    </row>
    <row r="13" spans="1:44" x14ac:dyDescent="0.25">
      <c r="A13" s="110" t="s">
        <v>9</v>
      </c>
      <c r="B13" s="58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7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14">
        <v>0</v>
      </c>
      <c r="AP13" s="174">
        <v>0</v>
      </c>
      <c r="AQ13" s="14">
        <v>0</v>
      </c>
      <c r="AR13" s="151">
        <f t="shared" si="3"/>
        <v>0</v>
      </c>
    </row>
    <row r="14" spans="1:44" x14ac:dyDescent="0.25">
      <c r="A14" s="110" t="s">
        <v>31</v>
      </c>
      <c r="B14" s="58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7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14">
        <v>0</v>
      </c>
      <c r="AP14" s="174">
        <v>0</v>
      </c>
      <c r="AQ14" s="14">
        <v>0</v>
      </c>
      <c r="AR14" s="151">
        <f t="shared" si="3"/>
        <v>47</v>
      </c>
    </row>
    <row r="15" spans="1:44" x14ac:dyDescent="0.25">
      <c r="A15" s="110" t="s">
        <v>20</v>
      </c>
      <c r="B15" s="58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7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14">
        <v>0</v>
      </c>
      <c r="AP15" s="174">
        <v>0</v>
      </c>
      <c r="AQ15" s="14">
        <v>0</v>
      </c>
      <c r="AR15" s="151">
        <f t="shared" si="3"/>
        <v>52</v>
      </c>
    </row>
    <row r="16" spans="1:44" x14ac:dyDescent="0.25">
      <c r="A16" s="110" t="s">
        <v>7</v>
      </c>
      <c r="B16" s="58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7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14">
        <v>0</v>
      </c>
      <c r="AP16" s="174">
        <v>0</v>
      </c>
      <c r="AQ16" s="14">
        <v>0</v>
      </c>
      <c r="AR16" s="151">
        <f t="shared" si="3"/>
        <v>51</v>
      </c>
    </row>
    <row r="17" spans="1:44" x14ac:dyDescent="0.25">
      <c r="A17" s="110" t="s">
        <v>17</v>
      </c>
      <c r="B17" s="58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7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14">
        <v>0</v>
      </c>
      <c r="AP17" s="174">
        <v>0</v>
      </c>
      <c r="AQ17" s="14">
        <v>0</v>
      </c>
      <c r="AR17" s="151">
        <f t="shared" si="3"/>
        <v>0</v>
      </c>
    </row>
    <row r="18" spans="1:44" x14ac:dyDescent="0.25">
      <c r="A18" s="110" t="s">
        <v>3</v>
      </c>
      <c r="B18" s="58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7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6</v>
      </c>
      <c r="AO18" s="14">
        <v>0</v>
      </c>
      <c r="AP18" s="174">
        <v>0</v>
      </c>
      <c r="AQ18" s="14">
        <v>0</v>
      </c>
      <c r="AR18" s="151">
        <f t="shared" si="3"/>
        <v>1666</v>
      </c>
    </row>
    <row r="19" spans="1:44" x14ac:dyDescent="0.25">
      <c r="A19" s="110" t="s">
        <v>4</v>
      </c>
      <c r="B19" s="58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7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24">
        <v>6</v>
      </c>
      <c r="AK19" s="24">
        <v>0</v>
      </c>
      <c r="AL19" s="24">
        <v>0</v>
      </c>
      <c r="AM19" s="24">
        <v>0</v>
      </c>
      <c r="AN19" s="24">
        <v>15</v>
      </c>
      <c r="AO19" s="14">
        <v>0</v>
      </c>
      <c r="AP19" s="174">
        <v>7</v>
      </c>
      <c r="AQ19" s="14">
        <v>0</v>
      </c>
      <c r="AR19" s="151">
        <f t="shared" si="3"/>
        <v>6986</v>
      </c>
    </row>
    <row r="20" spans="1:44" x14ac:dyDescent="0.25">
      <c r="A20" s="110" t="s">
        <v>2</v>
      </c>
      <c r="B20" s="58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7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14">
        <v>0</v>
      </c>
      <c r="AP20" s="174">
        <v>0</v>
      </c>
      <c r="AQ20" s="14">
        <v>0</v>
      </c>
      <c r="AR20" s="151">
        <f t="shared" si="3"/>
        <v>558</v>
      </c>
    </row>
    <row r="21" spans="1:44" x14ac:dyDescent="0.25">
      <c r="A21" s="110" t="s">
        <v>13</v>
      </c>
      <c r="B21" s="58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7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14">
        <v>0</v>
      </c>
      <c r="AP21" s="174">
        <v>0</v>
      </c>
      <c r="AQ21" s="14">
        <v>0</v>
      </c>
      <c r="AR21" s="151">
        <f t="shared" si="3"/>
        <v>0</v>
      </c>
    </row>
    <row r="22" spans="1:44" x14ac:dyDescent="0.25">
      <c r="A22" s="110" t="s">
        <v>30</v>
      </c>
      <c r="B22" s="58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7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14">
        <v>0</v>
      </c>
      <c r="AP22" s="174">
        <v>0</v>
      </c>
      <c r="AQ22" s="14">
        <v>0</v>
      </c>
      <c r="AR22" s="151">
        <f t="shared" si="3"/>
        <v>0</v>
      </c>
    </row>
    <row r="23" spans="1:44" x14ac:dyDescent="0.25">
      <c r="A23" s="110" t="s">
        <v>18</v>
      </c>
      <c r="B23" s="58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7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14">
        <v>0</v>
      </c>
      <c r="AP23" s="174">
        <v>0</v>
      </c>
      <c r="AQ23" s="14">
        <v>0</v>
      </c>
      <c r="AR23" s="151">
        <f t="shared" si="3"/>
        <v>0</v>
      </c>
    </row>
    <row r="24" spans="1:44" x14ac:dyDescent="0.25">
      <c r="A24" s="110" t="s">
        <v>24</v>
      </c>
      <c r="B24" s="58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7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14">
        <v>0</v>
      </c>
      <c r="AP24" s="174">
        <v>0</v>
      </c>
      <c r="AQ24" s="14">
        <v>0</v>
      </c>
      <c r="AR24" s="151">
        <f t="shared" si="3"/>
        <v>0</v>
      </c>
    </row>
    <row r="25" spans="1:44" x14ac:dyDescent="0.25">
      <c r="A25" s="110" t="s">
        <v>11</v>
      </c>
      <c r="B25" s="58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7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24">
        <v>30</v>
      </c>
      <c r="AK25" s="24">
        <v>0</v>
      </c>
      <c r="AL25" s="24">
        <v>0</v>
      </c>
      <c r="AM25" s="24">
        <v>0</v>
      </c>
      <c r="AN25" s="24">
        <v>83</v>
      </c>
      <c r="AO25" s="14">
        <v>0</v>
      </c>
      <c r="AP25" s="174">
        <v>0</v>
      </c>
      <c r="AQ25" s="14">
        <v>0</v>
      </c>
      <c r="AR25" s="151">
        <f t="shared" si="3"/>
        <v>8530</v>
      </c>
    </row>
    <row r="26" spans="1:44" x14ac:dyDescent="0.25">
      <c r="A26" s="110" t="s">
        <v>10</v>
      </c>
      <c r="B26" s="58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7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14">
        <v>0</v>
      </c>
      <c r="AP26" s="174">
        <v>0</v>
      </c>
      <c r="AQ26" s="14">
        <v>0</v>
      </c>
      <c r="AR26" s="151">
        <f t="shared" si="3"/>
        <v>0</v>
      </c>
    </row>
    <row r="27" spans="1:44" x14ac:dyDescent="0.25">
      <c r="A27" s="110" t="s">
        <v>14</v>
      </c>
      <c r="B27" s="58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7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14">
        <v>0</v>
      </c>
      <c r="AP27" s="174">
        <v>0</v>
      </c>
      <c r="AQ27" s="14">
        <v>0</v>
      </c>
      <c r="AR27" s="151">
        <f t="shared" si="3"/>
        <v>0</v>
      </c>
    </row>
    <row r="28" spans="1:44" x14ac:dyDescent="0.25">
      <c r="A28" s="110" t="s">
        <v>8</v>
      </c>
      <c r="B28" s="58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7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14">
        <v>0</v>
      </c>
      <c r="AP28" s="174">
        <v>0</v>
      </c>
      <c r="AQ28" s="14">
        <v>0</v>
      </c>
      <c r="AR28" s="151">
        <f t="shared" si="3"/>
        <v>0</v>
      </c>
    </row>
    <row r="29" spans="1:44" x14ac:dyDescent="0.25">
      <c r="A29" s="110" t="s">
        <v>12</v>
      </c>
      <c r="B29" s="58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7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14">
        <v>0</v>
      </c>
      <c r="AP29" s="174">
        <v>0</v>
      </c>
      <c r="AQ29" s="14">
        <v>0</v>
      </c>
      <c r="AR29" s="151">
        <f t="shared" si="3"/>
        <v>38</v>
      </c>
    </row>
    <row r="30" spans="1:44" x14ac:dyDescent="0.25">
      <c r="A30" s="111" t="s">
        <v>21</v>
      </c>
      <c r="B30" s="114">
        <v>0</v>
      </c>
      <c r="C30" s="115">
        <v>0</v>
      </c>
      <c r="D30" s="116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6">
        <v>0</v>
      </c>
      <c r="Q30" s="118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65">
        <f>SUM(B30:AQ30)</f>
        <v>0</v>
      </c>
    </row>
    <row r="31" spans="1:44" x14ac:dyDescent="0.25">
      <c r="A31" s="91"/>
      <c r="B31" s="89"/>
      <c r="C31" s="89"/>
      <c r="D31" s="89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4"/>
    </row>
    <row r="32" spans="1:44" x14ac:dyDescent="0.25">
      <c r="A32" s="207" t="s">
        <v>1</v>
      </c>
      <c r="B32" s="213">
        <v>2017</v>
      </c>
      <c r="C32" s="214"/>
      <c r="D32" s="215"/>
      <c r="E32" s="216">
        <v>2018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Q32" s="216">
        <v>2019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8"/>
      <c r="AC32" s="216">
        <v>2020</v>
      </c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8"/>
      <c r="AO32" s="216">
        <v>2021</v>
      </c>
      <c r="AP32" s="217"/>
      <c r="AQ32" s="218"/>
      <c r="AR32" s="207" t="s">
        <v>26</v>
      </c>
    </row>
    <row r="33" spans="1:44" x14ac:dyDescent="0.25">
      <c r="A33" s="212"/>
      <c r="B33" s="105" t="s">
        <v>56</v>
      </c>
      <c r="C33" s="106" t="s">
        <v>57</v>
      </c>
      <c r="D33" s="107" t="s">
        <v>58</v>
      </c>
      <c r="E33" s="106" t="s">
        <v>59</v>
      </c>
      <c r="F33" s="106" t="s">
        <v>60</v>
      </c>
      <c r="G33" s="106" t="s">
        <v>61</v>
      </c>
      <c r="H33" s="106" t="s">
        <v>62</v>
      </c>
      <c r="I33" s="106" t="s">
        <v>63</v>
      </c>
      <c r="J33" s="106" t="s">
        <v>64</v>
      </c>
      <c r="K33" s="106" t="s">
        <v>65</v>
      </c>
      <c r="L33" s="106" t="s">
        <v>66</v>
      </c>
      <c r="M33" s="106" t="s">
        <v>67</v>
      </c>
      <c r="N33" s="106" t="s">
        <v>56</v>
      </c>
      <c r="O33" s="106" t="s">
        <v>57</v>
      </c>
      <c r="P33" s="107" t="s">
        <v>58</v>
      </c>
      <c r="Q33" s="106" t="s">
        <v>59</v>
      </c>
      <c r="R33" s="106" t="s">
        <v>60</v>
      </c>
      <c r="S33" s="106" t="s">
        <v>61</v>
      </c>
      <c r="T33" s="106" t="s">
        <v>62</v>
      </c>
      <c r="U33" s="106" t="s">
        <v>63</v>
      </c>
      <c r="V33" s="106" t="s">
        <v>64</v>
      </c>
      <c r="W33" s="106" t="s">
        <v>65</v>
      </c>
      <c r="X33" s="106" t="s">
        <v>66</v>
      </c>
      <c r="Y33" s="106" t="s">
        <v>88</v>
      </c>
      <c r="Z33" s="106" t="s">
        <v>56</v>
      </c>
      <c r="AA33" s="106" t="s">
        <v>57</v>
      </c>
      <c r="AB33" s="107" t="s">
        <v>58</v>
      </c>
      <c r="AC33" s="149" t="s">
        <v>59</v>
      </c>
      <c r="AD33" s="150" t="s">
        <v>60</v>
      </c>
      <c r="AE33" s="150" t="s">
        <v>61</v>
      </c>
      <c r="AF33" s="150" t="s">
        <v>62</v>
      </c>
      <c r="AG33" s="150" t="s">
        <v>63</v>
      </c>
      <c r="AH33" s="150" t="s">
        <v>64</v>
      </c>
      <c r="AI33" s="150" t="s">
        <v>65</v>
      </c>
      <c r="AJ33" s="150" t="s">
        <v>66</v>
      </c>
      <c r="AK33" s="150" t="s">
        <v>88</v>
      </c>
      <c r="AL33" s="150" t="s">
        <v>56</v>
      </c>
      <c r="AM33" s="153" t="s">
        <v>57</v>
      </c>
      <c r="AN33" s="153" t="s">
        <v>58</v>
      </c>
      <c r="AO33" s="170" t="s">
        <v>59</v>
      </c>
      <c r="AP33" s="170" t="s">
        <v>60</v>
      </c>
      <c r="AQ33" s="170" t="s">
        <v>61</v>
      </c>
      <c r="AR33" s="208"/>
    </row>
    <row r="34" spans="1:44" x14ac:dyDescent="0.25">
      <c r="A34" s="209" t="s">
        <v>48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</row>
    <row r="35" spans="1:44" x14ac:dyDescent="0.25">
      <c r="A35" s="86" t="s">
        <v>26</v>
      </c>
      <c r="B35" s="86">
        <f>SUM(B36:B60)</f>
        <v>2648.7</v>
      </c>
      <c r="C35" s="86">
        <f t="shared" ref="C35" si="4">SUM(C36:C60)</f>
        <v>55379.902499999997</v>
      </c>
      <c r="D35" s="86">
        <f t="shared" ref="D35" si="5">SUM(D36:D60)</f>
        <v>10219.567499999999</v>
      </c>
      <c r="E35" s="86">
        <f t="shared" ref="E35" si="6">SUM(E36:E60)</f>
        <v>6974.91</v>
      </c>
      <c r="F35" s="86">
        <f t="shared" ref="F35" si="7">SUM(F36:F60)</f>
        <v>31872.4175</v>
      </c>
      <c r="G35" s="86">
        <f t="shared" ref="G35" si="8">SUM(G36:G60)</f>
        <v>23221.360000000001</v>
      </c>
      <c r="H35" s="86">
        <f t="shared" ref="H35" si="9">SUM(H36:H60)</f>
        <v>24013.789999999997</v>
      </c>
      <c r="I35" s="86">
        <f t="shared" ref="I35" si="10">SUM(I36:I60)</f>
        <v>2623.63</v>
      </c>
      <c r="J35" s="86">
        <f t="shared" ref="J35" si="11">SUM(J36:J60)</f>
        <v>21712.799999999999</v>
      </c>
      <c r="K35" s="86">
        <f t="shared" ref="K35" si="12">SUM(K36:K60)</f>
        <v>9612.4375</v>
      </c>
      <c r="L35" s="86">
        <f t="shared" ref="L35" si="13">SUM(L36:L60)</f>
        <v>9182.7049999999999</v>
      </c>
      <c r="M35" s="86">
        <f t="shared" ref="M35" si="14">SUM(M36:M60)</f>
        <v>71403.447500000009</v>
      </c>
      <c r="N35" s="86">
        <f t="shared" ref="N35" si="15">SUM(N36:N60)</f>
        <v>23431.73</v>
      </c>
      <c r="O35" s="86">
        <f t="shared" ref="O35" si="16">SUM(O36:O60)</f>
        <v>6536.4575000000004</v>
      </c>
      <c r="P35" s="86">
        <f t="shared" ref="P35" si="17">SUM(P36:P60)</f>
        <v>50866.7575</v>
      </c>
      <c r="Q35" s="86">
        <f t="shared" ref="Q35" si="18">SUM(Q36:Q60)</f>
        <v>3686.6525000000001</v>
      </c>
      <c r="R35" s="86">
        <f t="shared" ref="R35" si="19">SUM(R36:R60)</f>
        <v>5224.6424999999999</v>
      </c>
      <c r="S35" s="86">
        <f t="shared" ref="S35" si="20">SUM(S36:S60)</f>
        <v>21054.16</v>
      </c>
      <c r="T35" s="86">
        <f t="shared" ref="T35" si="21">SUM(T36:T60)</f>
        <v>10404.050000000001</v>
      </c>
      <c r="U35" s="86">
        <f t="shared" ref="U35:X35" si="22">SUM(U36:U60)</f>
        <v>3376.82</v>
      </c>
      <c r="V35" s="86">
        <f t="shared" si="22"/>
        <v>1899.87</v>
      </c>
      <c r="W35" s="86">
        <f t="shared" si="22"/>
        <v>1442.07</v>
      </c>
      <c r="X35" s="86">
        <f t="shared" si="22"/>
        <v>2082.7175000000002</v>
      </c>
      <c r="Y35" s="86">
        <v>1500</v>
      </c>
      <c r="Z35" s="86">
        <f>SUM(Z36:Z60)</f>
        <v>295.5</v>
      </c>
      <c r="AA35" s="86">
        <f>SUM(AA36:AA60)</f>
        <v>180</v>
      </c>
      <c r="AB35" s="86">
        <f>SUM(AB36:AB60)</f>
        <v>549.36</v>
      </c>
      <c r="AC35" s="86">
        <f>SUM(AC36:AC60)</f>
        <v>11467.890000000001</v>
      </c>
      <c r="AD35" s="86">
        <v>17928.150000000001</v>
      </c>
      <c r="AE35" s="86">
        <v>22.89</v>
      </c>
      <c r="AF35" s="86">
        <v>0</v>
      </c>
      <c r="AG35" s="86">
        <v>0</v>
      </c>
      <c r="AH35" s="86">
        <v>0</v>
      </c>
      <c r="AI35" s="86"/>
      <c r="AJ35" s="86">
        <v>1014.54</v>
      </c>
      <c r="AK35" s="86">
        <v>0</v>
      </c>
      <c r="AL35" s="86">
        <v>0</v>
      </c>
      <c r="AM35" s="86">
        <v>87.72</v>
      </c>
      <c r="AN35" s="86">
        <v>87.72</v>
      </c>
      <c r="AO35" s="86">
        <f t="shared" ref="AO35:AP35" si="23">SUM(AO36:AO60)</f>
        <v>0</v>
      </c>
      <c r="AP35" s="86">
        <f t="shared" si="23"/>
        <v>413.7</v>
      </c>
      <c r="AQ35" s="86">
        <f t="shared" ref="AQ35" si="24">SUM(AQ36:AQ60)</f>
        <v>0</v>
      </c>
      <c r="AR35" s="86">
        <f>SUM(AR36:AR60)</f>
        <v>440420.30500000011</v>
      </c>
    </row>
    <row r="36" spans="1:44" x14ac:dyDescent="0.25">
      <c r="A36" s="87" t="s">
        <v>23</v>
      </c>
      <c r="B36" s="100">
        <v>0</v>
      </c>
      <c r="C36" s="112">
        <v>0</v>
      </c>
      <c r="D36" s="113">
        <v>0</v>
      </c>
      <c r="E36" s="112">
        <v>0</v>
      </c>
      <c r="F36" s="112">
        <v>0</v>
      </c>
      <c r="G36" s="112">
        <v>0</v>
      </c>
      <c r="H36" s="112">
        <v>1243.9625000000001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3">
        <v>0</v>
      </c>
      <c r="Q36" s="101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0</v>
      </c>
      <c r="AL36" s="113">
        <v>0</v>
      </c>
      <c r="AM36" s="113">
        <v>0</v>
      </c>
      <c r="AN36" s="113">
        <v>0</v>
      </c>
      <c r="AO36" s="14">
        <v>0</v>
      </c>
      <c r="AP36" s="173">
        <v>0</v>
      </c>
      <c r="AQ36" s="14">
        <v>0</v>
      </c>
      <c r="AR36" s="151">
        <f>SUM(B36:AQ36)</f>
        <v>1243.9625000000001</v>
      </c>
    </row>
    <row r="37" spans="1:44" x14ac:dyDescent="0.25">
      <c r="A37" s="88" t="s">
        <v>16</v>
      </c>
      <c r="B37" s="58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7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672.52</v>
      </c>
      <c r="AO37" s="14">
        <v>0</v>
      </c>
      <c r="AP37" s="174">
        <v>0</v>
      </c>
      <c r="AQ37" s="14">
        <v>0</v>
      </c>
      <c r="AR37" s="151">
        <f>SUM(B37:AQ37)</f>
        <v>16805.882500000003</v>
      </c>
    </row>
    <row r="38" spans="1:44" x14ac:dyDescent="0.25">
      <c r="A38" s="88" t="s">
        <v>22</v>
      </c>
      <c r="B38" s="58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7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14">
        <v>0</v>
      </c>
      <c r="AP38" s="174">
        <v>0</v>
      </c>
      <c r="AQ38" s="14">
        <v>0</v>
      </c>
      <c r="AR38" s="151">
        <f t="shared" ref="AR38:AR59" si="25">SUM(B38:AQ38)</f>
        <v>0</v>
      </c>
    </row>
    <row r="39" spans="1:44" x14ac:dyDescent="0.25">
      <c r="A39" s="88" t="s">
        <v>6</v>
      </c>
      <c r="B39" s="58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7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14">
        <v>0</v>
      </c>
      <c r="AP39" s="174">
        <v>0</v>
      </c>
      <c r="AQ39" s="14">
        <v>0</v>
      </c>
      <c r="AR39" s="151">
        <f t="shared" si="25"/>
        <v>4727.0574999999999</v>
      </c>
    </row>
    <row r="40" spans="1:44" x14ac:dyDescent="0.25">
      <c r="A40" s="88" t="s">
        <v>19</v>
      </c>
      <c r="B40" s="58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7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14">
        <v>0</v>
      </c>
      <c r="AP40" s="174">
        <v>0</v>
      </c>
      <c r="AQ40" s="14">
        <v>0</v>
      </c>
      <c r="AR40" s="151">
        <f t="shared" si="25"/>
        <v>0</v>
      </c>
    </row>
    <row r="41" spans="1:44" x14ac:dyDescent="0.25">
      <c r="A41" s="88" t="s">
        <v>15</v>
      </c>
      <c r="B41" s="58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7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87.72</v>
      </c>
      <c r="AN41" s="24">
        <v>0</v>
      </c>
      <c r="AO41" s="14">
        <v>0</v>
      </c>
      <c r="AP41" s="174">
        <v>0</v>
      </c>
      <c r="AQ41" s="14">
        <v>0</v>
      </c>
      <c r="AR41" s="151">
        <f t="shared" si="25"/>
        <v>2417.3224999999998</v>
      </c>
    </row>
    <row r="42" spans="1:44" x14ac:dyDescent="0.25">
      <c r="A42" s="88" t="s">
        <v>5</v>
      </c>
      <c r="B42" s="58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7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14">
        <v>0</v>
      </c>
      <c r="AP42" s="174">
        <v>0</v>
      </c>
      <c r="AQ42" s="14">
        <v>0</v>
      </c>
      <c r="AR42" s="151">
        <f t="shared" si="25"/>
        <v>0</v>
      </c>
    </row>
    <row r="43" spans="1:44" x14ac:dyDescent="0.25">
      <c r="A43" s="88" t="s">
        <v>9</v>
      </c>
      <c r="B43" s="58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7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14">
        <v>0</v>
      </c>
      <c r="AP43" s="174">
        <v>0</v>
      </c>
      <c r="AQ43" s="14">
        <v>0</v>
      </c>
      <c r="AR43" s="151">
        <f t="shared" si="25"/>
        <v>0</v>
      </c>
    </row>
    <row r="44" spans="1:44" x14ac:dyDescent="0.25">
      <c r="A44" s="88" t="s">
        <v>31</v>
      </c>
      <c r="B44" s="58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7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14">
        <v>0</v>
      </c>
      <c r="AP44" s="174">
        <v>0</v>
      </c>
      <c r="AQ44" s="14">
        <v>0</v>
      </c>
      <c r="AR44" s="151">
        <f t="shared" si="25"/>
        <v>1074.4675</v>
      </c>
    </row>
    <row r="45" spans="1:44" x14ac:dyDescent="0.25">
      <c r="A45" s="88" t="s">
        <v>20</v>
      </c>
      <c r="B45" s="58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7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14">
        <v>0</v>
      </c>
      <c r="AP45" s="174">
        <v>0</v>
      </c>
      <c r="AQ45" s="14">
        <v>0</v>
      </c>
      <c r="AR45" s="151">
        <f t="shared" si="25"/>
        <v>1176.1100000000001</v>
      </c>
    </row>
    <row r="46" spans="1:44" x14ac:dyDescent="0.25">
      <c r="A46" s="88" t="s">
        <v>7</v>
      </c>
      <c r="B46" s="58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7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14">
        <v>0</v>
      </c>
      <c r="AP46" s="174">
        <v>0</v>
      </c>
      <c r="AQ46" s="14">
        <v>0</v>
      </c>
      <c r="AR46" s="151">
        <f t="shared" si="25"/>
        <v>1154.0374999999999</v>
      </c>
    </row>
    <row r="47" spans="1:44" x14ac:dyDescent="0.25">
      <c r="A47" s="88" t="s">
        <v>17</v>
      </c>
      <c r="B47" s="58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14">
        <v>0</v>
      </c>
      <c r="AP47" s="174">
        <v>0</v>
      </c>
      <c r="AQ47" s="14">
        <v>0</v>
      </c>
      <c r="AR47" s="151">
        <f t="shared" si="25"/>
        <v>0</v>
      </c>
    </row>
    <row r="48" spans="1:44" x14ac:dyDescent="0.25">
      <c r="A48" s="88" t="s">
        <v>3</v>
      </c>
      <c r="B48" s="58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7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175.44</v>
      </c>
      <c r="AO48" s="14">
        <v>0</v>
      </c>
      <c r="AP48" s="174">
        <v>0</v>
      </c>
      <c r="AQ48" s="14">
        <v>0</v>
      </c>
      <c r="AR48" s="151">
        <f t="shared" si="25"/>
        <v>45386.705000000009</v>
      </c>
    </row>
    <row r="49" spans="1:44" x14ac:dyDescent="0.25">
      <c r="A49" s="88" t="s">
        <v>4</v>
      </c>
      <c r="B49" s="58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7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24">
        <v>137.34</v>
      </c>
      <c r="AK49" s="24">
        <v>0</v>
      </c>
      <c r="AL49" s="24">
        <v>0</v>
      </c>
      <c r="AM49" s="24">
        <v>0</v>
      </c>
      <c r="AN49" s="24">
        <v>438.6</v>
      </c>
      <c r="AO49" s="14">
        <v>0</v>
      </c>
      <c r="AP49" s="174">
        <v>413.7</v>
      </c>
      <c r="AQ49" s="14">
        <v>0</v>
      </c>
      <c r="AR49" s="151">
        <f t="shared" si="25"/>
        <v>157581.87500000006</v>
      </c>
    </row>
    <row r="50" spans="1:44" x14ac:dyDescent="0.25">
      <c r="A50" s="88" t="s">
        <v>2</v>
      </c>
      <c r="B50" s="58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7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14">
        <v>0</v>
      </c>
      <c r="AP50" s="174">
        <v>0</v>
      </c>
      <c r="AQ50" s="14">
        <v>0</v>
      </c>
      <c r="AR50" s="151">
        <f t="shared" si="25"/>
        <v>12871.220000000001</v>
      </c>
    </row>
    <row r="51" spans="1:44" x14ac:dyDescent="0.25">
      <c r="A51" s="88" t="s">
        <v>13</v>
      </c>
      <c r="B51" s="58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7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14">
        <v>0</v>
      </c>
      <c r="AP51" s="174">
        <v>0</v>
      </c>
      <c r="AQ51" s="14">
        <v>0</v>
      </c>
      <c r="AR51" s="151">
        <f t="shared" si="25"/>
        <v>0</v>
      </c>
    </row>
    <row r="52" spans="1:44" x14ac:dyDescent="0.25">
      <c r="A52" s="88" t="s">
        <v>30</v>
      </c>
      <c r="B52" s="58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14">
        <v>0</v>
      </c>
      <c r="AP52" s="174">
        <v>0</v>
      </c>
      <c r="AQ52" s="14">
        <v>0</v>
      </c>
      <c r="AR52" s="151">
        <f t="shared" si="25"/>
        <v>0</v>
      </c>
    </row>
    <row r="53" spans="1:44" x14ac:dyDescent="0.25">
      <c r="A53" s="88" t="s">
        <v>18</v>
      </c>
      <c r="B53" s="58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14">
        <v>0</v>
      </c>
      <c r="AP53" s="174">
        <v>0</v>
      </c>
      <c r="AQ53" s="14">
        <v>0</v>
      </c>
      <c r="AR53" s="151">
        <f t="shared" si="25"/>
        <v>0</v>
      </c>
    </row>
    <row r="54" spans="1:44" x14ac:dyDescent="0.25">
      <c r="A54" s="88" t="s">
        <v>24</v>
      </c>
      <c r="B54" s="58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7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14">
        <v>0</v>
      </c>
      <c r="AP54" s="174">
        <v>0</v>
      </c>
      <c r="AQ54" s="14">
        <v>0</v>
      </c>
      <c r="AR54" s="151">
        <f t="shared" si="25"/>
        <v>0</v>
      </c>
    </row>
    <row r="55" spans="1:44" x14ac:dyDescent="0.25">
      <c r="A55" s="88" t="s">
        <v>11</v>
      </c>
      <c r="B55" s="58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7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24">
        <v>877.2</v>
      </c>
      <c r="AK55" s="24">
        <v>0</v>
      </c>
      <c r="AL55" s="24">
        <v>0</v>
      </c>
      <c r="AM55" s="24">
        <v>0</v>
      </c>
      <c r="AN55" s="24">
        <v>2426.92</v>
      </c>
      <c r="AO55" s="14">
        <v>0</v>
      </c>
      <c r="AP55" s="174">
        <v>0</v>
      </c>
      <c r="AQ55" s="14">
        <v>0</v>
      </c>
      <c r="AR55" s="151">
        <f t="shared" si="25"/>
        <v>195119.20250000001</v>
      </c>
    </row>
    <row r="56" spans="1:44" x14ac:dyDescent="0.25">
      <c r="A56" s="88" t="s">
        <v>10</v>
      </c>
      <c r="B56" s="58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7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14">
        <v>0</v>
      </c>
      <c r="AP56" s="174">
        <v>0</v>
      </c>
      <c r="AQ56" s="14">
        <v>0</v>
      </c>
      <c r="AR56" s="151">
        <f t="shared" si="25"/>
        <v>0</v>
      </c>
    </row>
    <row r="57" spans="1:44" x14ac:dyDescent="0.25">
      <c r="A57" s="88" t="s">
        <v>14</v>
      </c>
      <c r="B57" s="58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7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14">
        <v>0</v>
      </c>
      <c r="AP57" s="174">
        <v>0</v>
      </c>
      <c r="AQ57" s="14">
        <v>0</v>
      </c>
      <c r="AR57" s="151">
        <f t="shared" si="25"/>
        <v>0</v>
      </c>
    </row>
    <row r="58" spans="1:44" x14ac:dyDescent="0.25">
      <c r="A58" s="88" t="s">
        <v>8</v>
      </c>
      <c r="B58" s="58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7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14">
        <v>0</v>
      </c>
      <c r="AP58" s="174">
        <v>0</v>
      </c>
      <c r="AQ58" s="14">
        <v>0</v>
      </c>
      <c r="AR58" s="151">
        <f t="shared" si="25"/>
        <v>0</v>
      </c>
    </row>
    <row r="59" spans="1:44" x14ac:dyDescent="0.25">
      <c r="A59" s="88" t="s">
        <v>12</v>
      </c>
      <c r="B59" s="58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7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14">
        <v>0</v>
      </c>
      <c r="AP59" s="174">
        <v>0</v>
      </c>
      <c r="AQ59" s="14">
        <v>0</v>
      </c>
      <c r="AR59" s="151">
        <f t="shared" si="25"/>
        <v>862.46249999999998</v>
      </c>
    </row>
    <row r="60" spans="1:44" x14ac:dyDescent="0.25">
      <c r="A60" s="90" t="s">
        <v>21</v>
      </c>
      <c r="B60" s="114">
        <v>0</v>
      </c>
      <c r="C60" s="115">
        <v>0</v>
      </c>
      <c r="D60" s="116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6">
        <v>0</v>
      </c>
      <c r="Q60" s="118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65">
        <f>SUM(B60:AQ60)</f>
        <v>0</v>
      </c>
    </row>
    <row r="61" spans="1:44" x14ac:dyDescent="0.25">
      <c r="A61" s="210" t="str">
        <f>'01'!A24:E24</f>
        <v>Nota: Las colocaciones en dólares han sido convertidas a moneda nacional según el tipo de cambio contable de su período</v>
      </c>
      <c r="B61" s="210"/>
      <c r="C61" s="210"/>
      <c r="D61" s="210"/>
      <c r="E61" s="210"/>
      <c r="F61" s="210"/>
      <c r="G61" s="210"/>
      <c r="H61" s="210"/>
      <c r="I61" s="2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ht="11.25" customHeight="1" x14ac:dyDescent="0.25">
      <c r="A62" s="225" t="s">
        <v>87</v>
      </c>
      <c r="B62" s="225"/>
      <c r="C62" s="225"/>
      <c r="D62" s="225"/>
      <c r="E62" s="225"/>
      <c r="F62" s="225"/>
      <c r="G62" s="225"/>
      <c r="H62" s="225"/>
      <c r="I62" s="22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x14ac:dyDescent="0.25">
      <c r="A63" s="210" t="s">
        <v>68</v>
      </c>
      <c r="B63" s="210"/>
      <c r="C63" s="210"/>
      <c r="D63" s="210"/>
      <c r="E63" s="210"/>
      <c r="F63" s="210"/>
      <c r="G63" s="210"/>
      <c r="H63" s="210"/>
      <c r="I63" s="21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34.5" customHeight="1" x14ac:dyDescent="0.25">
      <c r="A64" s="224" t="s">
        <v>47</v>
      </c>
      <c r="B64" s="224"/>
      <c r="C64" s="224"/>
      <c r="D64" s="224"/>
      <c r="E64" s="224"/>
      <c r="F64" s="224"/>
      <c r="G64" s="224"/>
      <c r="H64" s="224"/>
      <c r="I64" s="22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</sheetData>
  <mergeCells count="21">
    <mergeCell ref="A63:I63"/>
    <mergeCell ref="A64:I64"/>
    <mergeCell ref="A32:A33"/>
    <mergeCell ref="B32:D32"/>
    <mergeCell ref="E32:P32"/>
    <mergeCell ref="A62:I62"/>
    <mergeCell ref="AR32:AR33"/>
    <mergeCell ref="A34:AR34"/>
    <mergeCell ref="A61:I61"/>
    <mergeCell ref="A1:AR1"/>
    <mergeCell ref="A2:A3"/>
    <mergeCell ref="B2:D2"/>
    <mergeCell ref="E2:P2"/>
    <mergeCell ref="AR2:AR3"/>
    <mergeCell ref="A4:AR4"/>
    <mergeCell ref="Q2:AB2"/>
    <mergeCell ref="AC2:AN2"/>
    <mergeCell ref="Q32:AB32"/>
    <mergeCell ref="AC32:AN32"/>
    <mergeCell ref="AO2:AQ2"/>
    <mergeCell ref="AO32:AQ32"/>
  </mergeCells>
  <hyperlinks>
    <hyperlink ref="A1" location="Índice!B7" display="5. PERÚ: DESEMBOLSOS DE BFH POR PRODUCTO Y TIPO DE MONEDA, AL 30 DE SETIEMBRE DE 2017"/>
    <hyperlink ref="A1:AR1" location="Índice!B7" display="Índice!B7"/>
    <hyperlink ref="AK1" location="Índice!B7" display="Índice!B7"/>
    <hyperlink ref="AN1" location="Índice!B7" display="Índice!B7"/>
    <hyperlink ref="AP1" location="Índice!B7" display="Índice!B7"/>
  </hyperlinks>
  <pageMargins left="0.7" right="0.7" top="0.75" bottom="0.75" header="0.3" footer="0.3"/>
  <pageSetup paperSize="9" scale="28" orientation="portrait" r:id="rId1"/>
  <colBreaks count="1" manualBreakCount="1">
    <brk id="43" max="1048575" man="1"/>
  </colBreaks>
  <ignoredErrors>
    <ignoredError sqref="AQ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2021-04-23T14:36:47Z</dcterms:modified>
</cp:coreProperties>
</file>