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0070\gerencias2\12OPPD\12.01 Compartido\2022\PORTAL WEB\2022.03\BFH\"/>
    </mc:Choice>
  </mc:AlternateContent>
  <bookViews>
    <workbookView xWindow="-6840" yWindow="2820" windowWidth="17280" windowHeight="8970" tabRatio="705" activeTab="7"/>
  </bookViews>
  <sheets>
    <sheet name="Índice" sheetId="39" r:id="rId1"/>
    <sheet name="01" sheetId="34" r:id="rId2"/>
    <sheet name="02" sheetId="35" r:id="rId3"/>
    <sheet name="03" sheetId="36" r:id="rId4"/>
    <sheet name="04" sheetId="37" r:id="rId5"/>
    <sheet name="05" sheetId="40" r:id="rId6"/>
    <sheet name="06" sheetId="42" r:id="rId7"/>
    <sheet name="07" sheetId="41" r:id="rId8"/>
  </sheets>
  <definedNames>
    <definedName name="_xlnm.Print_Area" localSheetId="1">'01'!$A$1:$E$30</definedName>
    <definedName name="_xlnm.Print_Area" localSheetId="2">'02'!$A$1:$E$50</definedName>
    <definedName name="_xlnm.Print_Area" localSheetId="3">'03'!$A$1:$V$59</definedName>
    <definedName name="_xlnm.Print_Area" localSheetId="4">'04'!$A$1:$E$59</definedName>
    <definedName name="_xlnm.Print_Area" localSheetId="6">'06'!$A$1:$G$62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35" i="41" l="1"/>
  <c r="BC5" i="41"/>
  <c r="D58" i="42"/>
  <c r="C58" i="42"/>
  <c r="BD6" i="41" l="1"/>
  <c r="BB35" i="41" l="1"/>
  <c r="BB5" i="41"/>
  <c r="BD60" i="41"/>
  <c r="BD59" i="41"/>
  <c r="BD58" i="41"/>
  <c r="BD57" i="41"/>
  <c r="BD56" i="41"/>
  <c r="BD55" i="41"/>
  <c r="BD54" i="41"/>
  <c r="BD53" i="41"/>
  <c r="BD52" i="41"/>
  <c r="BD51" i="41"/>
  <c r="BD50" i="41"/>
  <c r="BD49" i="41"/>
  <c r="BD48" i="41"/>
  <c r="BD47" i="41"/>
  <c r="BD46" i="41"/>
  <c r="BD45" i="41"/>
  <c r="BD44" i="41"/>
  <c r="BD43" i="41"/>
  <c r="BD42" i="41"/>
  <c r="BD41" i="41"/>
  <c r="BD40" i="41"/>
  <c r="BD39" i="41"/>
  <c r="BD38" i="41"/>
  <c r="BD37" i="41"/>
  <c r="BD36" i="41"/>
  <c r="BD30" i="41"/>
  <c r="BD7" i="41"/>
  <c r="BD8" i="41"/>
  <c r="BD9" i="41"/>
  <c r="BD10" i="41"/>
  <c r="BD11" i="41"/>
  <c r="BD12" i="41"/>
  <c r="BD13" i="41"/>
  <c r="BD14" i="41"/>
  <c r="BD15" i="41"/>
  <c r="BD16" i="41"/>
  <c r="BD17" i="41"/>
  <c r="BD18" i="41"/>
  <c r="BD19" i="41"/>
  <c r="BD20" i="41"/>
  <c r="BD21" i="41"/>
  <c r="BD22" i="41"/>
  <c r="BD23" i="41"/>
  <c r="BD24" i="41"/>
  <c r="BD25" i="41"/>
  <c r="BD26" i="41"/>
  <c r="BD27" i="41"/>
  <c r="BD28" i="41"/>
  <c r="BD29" i="41"/>
  <c r="BD5" i="41" l="1"/>
  <c r="T4" i="36"/>
  <c r="T31" i="36"/>
  <c r="D26" i="35"/>
  <c r="C26" i="35"/>
  <c r="B26" i="35"/>
  <c r="B9" i="39"/>
  <c r="B8" i="39"/>
  <c r="B7" i="39"/>
  <c r="B5" i="39"/>
  <c r="B6" i="39"/>
  <c r="B4" i="39"/>
  <c r="B3" i="39"/>
  <c r="BA35" i="41"/>
  <c r="BA5" i="41"/>
  <c r="BD35" i="41" l="1"/>
  <c r="AZ35" i="41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A24" i="35"/>
  <c r="A46" i="35" s="1"/>
  <c r="U2" i="36" s="1"/>
  <c r="A25" i="40" s="1"/>
  <c r="AY35" i="41"/>
  <c r="AY5" i="41"/>
  <c r="AZ5" i="41"/>
  <c r="AX35" i="41"/>
  <c r="AX5" i="41"/>
  <c r="AW35" i="41"/>
  <c r="AW5" i="41"/>
  <c r="AV35" i="41"/>
  <c r="AV5" i="41"/>
  <c r="B4" i="34"/>
  <c r="C4" i="34"/>
  <c r="AU35" i="41"/>
  <c r="AU5" i="41"/>
  <c r="U4" i="36"/>
  <c r="AT35" i="41"/>
  <c r="AT5" i="41"/>
  <c r="H27" i="40"/>
  <c r="E24" i="35"/>
  <c r="E4" i="35" s="1"/>
  <c r="AS35" i="41"/>
  <c r="AR35" i="41"/>
  <c r="AS5" i="41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D4" i="37"/>
  <c r="C4" i="37"/>
  <c r="AR5" i="41"/>
  <c r="AQ5" i="41"/>
  <c r="AP5" i="41"/>
  <c r="V32" i="36"/>
  <c r="U31" i="36"/>
  <c r="V33" i="36"/>
  <c r="V34" i="36"/>
  <c r="V35" i="36"/>
  <c r="V36" i="36"/>
  <c r="V37" i="36"/>
  <c r="V38" i="36"/>
  <c r="V39" i="36"/>
  <c r="V40" i="36"/>
  <c r="V41" i="36"/>
  <c r="V42" i="36"/>
  <c r="V43" i="36"/>
  <c r="V44" i="36"/>
  <c r="V45" i="36"/>
  <c r="V46" i="36"/>
  <c r="V47" i="36"/>
  <c r="V48" i="36"/>
  <c r="V49" i="36"/>
  <c r="V50" i="36"/>
  <c r="V51" i="36"/>
  <c r="V52" i="36"/>
  <c r="V53" i="36"/>
  <c r="V54" i="36"/>
  <c r="V55" i="36"/>
  <c r="V56" i="36"/>
  <c r="V6" i="36"/>
  <c r="V7" i="36"/>
  <c r="V8" i="36"/>
  <c r="V9" i="36"/>
  <c r="V10" i="36"/>
  <c r="V11" i="36"/>
  <c r="V12" i="36"/>
  <c r="V13" i="36"/>
  <c r="V14" i="36"/>
  <c r="V15" i="36"/>
  <c r="V16" i="36"/>
  <c r="V17" i="36"/>
  <c r="V18" i="36"/>
  <c r="V19" i="36"/>
  <c r="V20" i="36"/>
  <c r="V21" i="36"/>
  <c r="V22" i="36"/>
  <c r="V23" i="36"/>
  <c r="V24" i="36"/>
  <c r="V25" i="36"/>
  <c r="V26" i="36"/>
  <c r="V27" i="36"/>
  <c r="V28" i="36"/>
  <c r="V29" i="36"/>
  <c r="V5" i="36"/>
  <c r="E46" i="35"/>
  <c r="AQ35" i="41"/>
  <c r="AP35" i="41"/>
  <c r="B4" i="35"/>
  <c r="C4" i="35"/>
  <c r="D4" i="35"/>
  <c r="AO35" i="41"/>
  <c r="AO5" i="41"/>
  <c r="G5" i="40"/>
  <c r="F5" i="40"/>
  <c r="E5" i="40"/>
  <c r="D5" i="40"/>
  <c r="C5" i="40"/>
  <c r="B5" i="40"/>
  <c r="G27" i="40"/>
  <c r="F27" i="40"/>
  <c r="E27" i="40"/>
  <c r="D27" i="40"/>
  <c r="C27" i="40"/>
  <c r="B27" i="40"/>
  <c r="A1" i="41"/>
  <c r="A1" i="40"/>
  <c r="A1" i="37"/>
  <c r="A1" i="36"/>
  <c r="A1" i="35"/>
  <c r="A1" i="34"/>
  <c r="AN5" i="41"/>
  <c r="AM5" i="41"/>
  <c r="AL5" i="41"/>
  <c r="AK5" i="41"/>
  <c r="AJ5" i="41"/>
  <c r="AI5" i="41"/>
  <c r="AH5" i="41"/>
  <c r="AG5" i="41"/>
  <c r="AF5" i="41"/>
  <c r="AE5" i="41"/>
  <c r="AD5" i="41"/>
  <c r="AC5" i="41"/>
  <c r="AB5" i="41"/>
  <c r="AA5" i="41"/>
  <c r="Z5" i="41"/>
  <c r="Y5" i="41"/>
  <c r="X5" i="41"/>
  <c r="W5" i="41"/>
  <c r="V5" i="41"/>
  <c r="U5" i="41"/>
  <c r="T5" i="41"/>
  <c r="S5" i="41"/>
  <c r="R5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B5" i="41"/>
  <c r="A44" i="35"/>
  <c r="S4" i="36"/>
  <c r="B31" i="37"/>
  <c r="AC35" i="41"/>
  <c r="H5" i="40"/>
  <c r="B4" i="37"/>
  <c r="A45" i="40"/>
  <c r="S31" i="36"/>
  <c r="Z35" i="41"/>
  <c r="AA35" i="41"/>
  <c r="AB35" i="41"/>
  <c r="X35" i="41"/>
  <c r="A25" i="34"/>
  <c r="A61" i="41" s="1"/>
  <c r="W35" i="41"/>
  <c r="U35" i="41"/>
  <c r="A22" i="40"/>
  <c r="A44" i="40"/>
  <c r="R2" i="36"/>
  <c r="A43" i="35"/>
  <c r="A21" i="35"/>
  <c r="V35" i="41"/>
  <c r="T35" i="41"/>
  <c r="S35" i="41"/>
  <c r="R35" i="41"/>
  <c r="Q35" i="41"/>
  <c r="P35" i="41"/>
  <c r="O35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B35" i="41"/>
  <c r="D31" i="37"/>
  <c r="C31" i="37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B31" i="36"/>
  <c r="C4" i="36"/>
  <c r="D4" i="36"/>
  <c r="E4" i="36"/>
  <c r="F4" i="36"/>
  <c r="G4" i="36"/>
  <c r="H4" i="36"/>
  <c r="I4" i="36"/>
  <c r="J4" i="36"/>
  <c r="K4" i="36"/>
  <c r="L4" i="36"/>
  <c r="M4" i="36"/>
  <c r="N4" i="36"/>
  <c r="O4" i="36"/>
  <c r="P4" i="36"/>
  <c r="Q4" i="36"/>
  <c r="R4" i="36"/>
  <c r="B4" i="36"/>
  <c r="E5" i="34"/>
  <c r="E6" i="34" s="1"/>
  <c r="E7" i="34" s="1"/>
  <c r="E8" i="34" s="1"/>
  <c r="E9" i="34" s="1"/>
  <c r="E10" i="34" s="1"/>
  <c r="E11" i="34" s="1"/>
  <c r="E12" i="34" s="1"/>
  <c r="E13" i="34" s="1"/>
  <c r="E14" i="34" s="1"/>
  <c r="E15" i="34" s="1"/>
  <c r="E16" i="34" s="1"/>
  <c r="E17" i="34" s="1"/>
  <c r="E18" i="34" s="1"/>
  <c r="E19" i="34" s="1"/>
  <c r="E20" i="34" s="1"/>
  <c r="E21" i="34" s="1"/>
  <c r="E22" i="34" s="1"/>
  <c r="E23" i="34" s="1"/>
  <c r="E24" i="34" s="1"/>
  <c r="D5" i="34"/>
  <c r="D6" i="34" s="1"/>
  <c r="D7" i="34" s="1"/>
  <c r="D8" i="34" s="1"/>
  <c r="D9" i="34" s="1"/>
  <c r="D10" i="34" s="1"/>
  <c r="D11" i="34" s="1"/>
  <c r="D12" i="34" s="1"/>
  <c r="D13" i="34" s="1"/>
  <c r="D14" i="34" s="1"/>
  <c r="D15" i="34" s="1"/>
  <c r="D16" i="34" s="1"/>
  <c r="D17" i="34" s="1"/>
  <c r="D18" i="34" s="1"/>
  <c r="D19" i="34" s="1"/>
  <c r="D20" i="34" s="1"/>
  <c r="D21" i="34" s="1"/>
  <c r="D22" i="34" s="1"/>
  <c r="D23" i="34" s="1"/>
  <c r="D24" i="34" s="1"/>
  <c r="A1" i="42"/>
  <c r="A48" i="40" l="1"/>
  <c r="A59" i="42"/>
  <c r="A57" i="37"/>
  <c r="A47" i="40"/>
  <c r="V31" i="36"/>
  <c r="A57" i="36"/>
  <c r="V4" i="36"/>
  <c r="A47" i="35"/>
  <c r="E26" i="35"/>
  <c r="E4" i="37"/>
  <c r="E31" i="37"/>
</calcChain>
</file>

<file path=xl/sharedStrings.xml><?xml version="1.0" encoding="utf-8"?>
<sst xmlns="http://schemas.openxmlformats.org/spreadsheetml/2006/main" count="406" uniqueCount="92">
  <si>
    <t>Año</t>
  </si>
  <si>
    <t>Departamento</t>
  </si>
  <si>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</si>
  <si>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</si>
  <si>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</si>
  <si>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</si>
  <si>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</si>
  <si>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</si>
  <si>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</si>
  <si>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</si>
  <si>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</si>
  <si>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</si>
  <si>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</si>
  <si>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</si>
  <si>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</si>
  <si>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</si>
  <si>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</si>
  <si>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</si>
  <si>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</si>
  <si>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</si>
  <si>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</si>
  <si>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</si>
  <si>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</si>
  <si>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</si>
  <si>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</si>
  <si>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</si>
  <si>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</si>
  <si>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</si>
  <si>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Monto
(Miles de S/.)</t>
  </si>
  <si>
    <t>Monto 
(Miles de S/.)</t>
  </si>
  <si>
    <t>MADRE DE DIOS</t>
  </si>
  <si>
    <t>HUANCAVELICA</t>
  </si>
  <si>
    <t>Adquisición de Vivienda Nueva</t>
  </si>
  <si>
    <t>Construcción en Sitio Propio</t>
  </si>
  <si>
    <t>Mejoramiento de Vivienda</t>
  </si>
  <si>
    <t>Número de bonos desembolsados</t>
  </si>
  <si>
    <r>
      <t xml:space="preserve">2003 </t>
    </r>
    <r>
      <rPr>
        <vertAlign val="superscript"/>
        <sz val="8"/>
        <color theme="1"/>
        <rFont val="Calibri"/>
        <family val="2"/>
        <scheme val="minor"/>
      </rPr>
      <t>a/</t>
    </r>
  </si>
  <si>
    <r>
      <t xml:space="preserve">2003 </t>
    </r>
    <r>
      <rPr>
        <b/>
        <vertAlign val="superscript"/>
        <sz val="8"/>
        <color theme="0"/>
        <rFont val="Calibri"/>
        <family val="2"/>
        <scheme val="minor"/>
      </rPr>
      <t>a/</t>
    </r>
  </si>
  <si>
    <t>a/ A partir de agosto de 2003.</t>
  </si>
  <si>
    <t>DESEMBOLSOS HISTÓRICOS DE BONOS FAMILIARES HABITACIONALES</t>
  </si>
  <si>
    <t>Tabla  1</t>
  </si>
  <si>
    <t>Tabla  2</t>
  </si>
  <si>
    <t>Tabla  3</t>
  </si>
  <si>
    <t>Tabla  4</t>
  </si>
  <si>
    <t>Tabla  5</t>
  </si>
  <si>
    <t>Fuente: Fondo Mivivienda S.A.</t>
  </si>
  <si>
    <t>Elaboración: Fondo Mivivienda S.A. - Oficina de Planeamiento, Prospectiva y Desarrollo Organizativo.</t>
  </si>
  <si>
    <t>Fuente: Fondo Mivivienda S.A.
Elaboración: Fondo Mivivienda S.A. - Oficina de Planeamiento, Prospectiva y Desarrollo Organizativo.</t>
  </si>
  <si>
    <t>Miles de soles</t>
  </si>
  <si>
    <r>
      <t xml:space="preserve">Bonos desembolsados </t>
    </r>
    <r>
      <rPr>
        <b/>
        <vertAlign val="superscript"/>
        <sz val="8"/>
        <color theme="0"/>
        <rFont val="Calibri"/>
        <family val="2"/>
        <scheme val="minor"/>
      </rPr>
      <t>b/</t>
    </r>
  </si>
  <si>
    <t>AVN Dólares</t>
  </si>
  <si>
    <t>AVN Nuevos soles</t>
  </si>
  <si>
    <t>CSP Dólares</t>
  </si>
  <si>
    <t>CSP Nuevos soles</t>
  </si>
  <si>
    <t>MV Dólares</t>
  </si>
  <si>
    <t>MV Nuevos soles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</si>
  <si>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</si>
  <si>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</si>
  <si>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</si>
  <si>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</si>
  <si>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</si>
  <si>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</si>
  <si>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</si>
  <si>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</si>
  <si>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</si>
  <si>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</si>
  <si>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</si>
  <si>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</si>
  <si>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a/ Total acumulado desde el inicio de la emisión de los bonos de reconstrucción.</t>
  </si>
  <si>
    <t>Tabla  6</t>
  </si>
  <si>
    <t>Sep.</t>
  </si>
  <si>
    <t>Oct.</t>
  </si>
  <si>
    <t>Nov.</t>
  </si>
  <si>
    <t>Dic.</t>
  </si>
  <si>
    <t>b/ No se toman en cuenta los bonos de reconstrucción.</t>
  </si>
  <si>
    <t xml:space="preserve">Meses </t>
  </si>
  <si>
    <t>Ene.</t>
  </si>
  <si>
    <t>Feb.</t>
  </si>
  <si>
    <t>Mar.</t>
  </si>
  <si>
    <t>Abr.</t>
  </si>
  <si>
    <t>May.</t>
  </si>
  <si>
    <t>Jun.</t>
  </si>
  <si>
    <t>Jul.</t>
  </si>
  <si>
    <t>Ago.</t>
  </si>
  <si>
    <t>Tabla  7</t>
  </si>
  <si>
    <t>TOTAL a/</t>
  </si>
  <si>
    <t>Set.</t>
  </si>
  <si>
    <t>Los Bonos de reconstrucción .(RCT) esán incluidos en la modalidad de Adquisición de Vivivienda Nuea (AVN) y Construcción de Sitio Propio (CSP)</t>
  </si>
  <si>
    <t>Set</t>
  </si>
  <si>
    <t>b/ No incluiye bono de recontrucción</t>
  </si>
  <si>
    <t>MARZO</t>
  </si>
  <si>
    <t>Ene-Mar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</si>
</sst>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00"/>
    <numFmt numFmtId="166" formatCode="###\ ###\ ###;\-0;\ \-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FFC000"/>
        <bgColor indexed="64"/>
      </patternFill>
    </fill>
  </fills>
  <borders count="10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77111117893"/>
      </right>
      <top/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dotted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dotted">
        <color theme="0" tint="-4.9989318521683403E-2"/>
      </left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/>
      <diagonal/>
    </border>
    <border>
      <left style="dotted">
        <color theme="0" tint="-4.9989318521683403E-2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/>
      </right>
      <top style="thin">
        <color theme="0"/>
      </top>
      <bottom/>
      <diagonal/>
    </border>
    <border>
      <left/>
      <right style="thin">
        <color theme="2" tint="-9.9978637043366805E-2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77111117893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 style="thin">
        <color theme="0" tint="-0.1499984740745262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4">
    <xf numFmtId="0" fontId="0" fillId="0" borderId="0" xfId="0"/>
    <xf numFmtId="0" fontId="0" fillId="2" borderId="0" xfId="0" applyFill="1"/>
    <xf numFmtId="0" fontId="16" fillId="2" borderId="0" xfId="0" applyFont="1" applyFill="1"/>
    <xf numFmtId="165" fontId="0" fillId="2" borderId="0" xfId="0" applyNumberFormat="1" applyFill="1"/>
    <xf numFmtId="166" fontId="0" fillId="0" borderId="0" xfId="0" applyNumberFormat="1"/>
    <xf numFmtId="166" fontId="5" fillId="3" borderId="0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166" fontId="5" fillId="3" borderId="1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horizontal="centerContinuous" vertical="center"/>
    </xf>
    <xf numFmtId="166" fontId="11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/>
    <xf numFmtId="166" fontId="8" fillId="2" borderId="5" xfId="0" applyNumberFormat="1" applyFont="1" applyFill="1" applyBorder="1" applyAlignment="1">
      <alignment horizontal="center" vertical="center"/>
    </xf>
    <xf numFmtId="166" fontId="8" fillId="2" borderId="10" xfId="0" quotePrefix="1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2" borderId="22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Continuous"/>
    </xf>
    <xf numFmtId="166" fontId="8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/>
    <xf numFmtId="166" fontId="4" fillId="0" borderId="0" xfId="0" applyNumberFormat="1" applyFont="1"/>
    <xf numFmtId="166" fontId="5" fillId="3" borderId="26" xfId="0" applyNumberFormat="1" applyFont="1" applyFill="1" applyBorder="1" applyAlignment="1">
      <alignment horizontal="center" vertical="center" wrapText="1"/>
    </xf>
    <xf numFmtId="166" fontId="5" fillId="3" borderId="24" xfId="0" applyNumberFormat="1" applyFont="1" applyFill="1" applyBorder="1" applyAlignment="1">
      <alignment horizontal="center" vertical="center" wrapText="1"/>
    </xf>
    <xf numFmtId="166" fontId="5" fillId="3" borderId="27" xfId="0" applyNumberFormat="1" applyFont="1" applyFill="1" applyBorder="1" applyAlignment="1">
      <alignment horizontal="center" vertical="center" wrapText="1"/>
    </xf>
    <xf numFmtId="166" fontId="5" fillId="3" borderId="25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Continuous" vertical="center" wrapText="1"/>
    </xf>
    <xf numFmtId="166" fontId="5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 applyAlignment="1">
      <alignment horizontal="centerContinuous"/>
    </xf>
    <xf numFmtId="166" fontId="8" fillId="2" borderId="9" xfId="0" applyNumberFormat="1" applyFont="1" applyFill="1" applyBorder="1"/>
    <xf numFmtId="166" fontId="8" fillId="2" borderId="10" xfId="0" applyNumberFormat="1" applyFont="1" applyFill="1" applyBorder="1" applyAlignment="1">
      <alignment horizontal="center"/>
    </xf>
    <xf numFmtId="166" fontId="8" fillId="2" borderId="11" xfId="0" applyNumberFormat="1" applyFont="1" applyFill="1" applyBorder="1"/>
    <xf numFmtId="166" fontId="8" fillId="2" borderId="14" xfId="0" applyNumberFormat="1" applyFont="1" applyFill="1" applyBorder="1"/>
    <xf numFmtId="166" fontId="0" fillId="2" borderId="0" xfId="0" applyNumberFormat="1" applyFill="1" applyBorder="1"/>
    <xf numFmtId="166" fontId="0" fillId="2" borderId="0" xfId="0" applyNumberFormat="1" applyFill="1" applyBorder="1" applyAlignment="1">
      <alignment horizontal="centerContinuous"/>
    </xf>
    <xf numFmtId="166" fontId="6" fillId="4" borderId="23" xfId="0" applyNumberFormat="1" applyFont="1" applyFill="1" applyBorder="1" applyAlignment="1">
      <alignment horizontal="center" vertical="center"/>
    </xf>
    <xf numFmtId="166" fontId="6" fillId="4" borderId="24" xfId="0" applyNumberFormat="1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/>
    </xf>
    <xf numFmtId="166" fontId="8" fillId="2" borderId="15" xfId="1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Continuous" wrapText="1"/>
    </xf>
    <xf numFmtId="166" fontId="8" fillId="2" borderId="16" xfId="0" applyNumberFormat="1" applyFont="1" applyFill="1" applyBorder="1"/>
    <xf numFmtId="166" fontId="8" fillId="2" borderId="28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 vertical="center"/>
    </xf>
    <xf numFmtId="166" fontId="8" fillId="2" borderId="18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6" fontId="8" fillId="2" borderId="19" xfId="0" applyNumberFormat="1" applyFont="1" applyFill="1" applyBorder="1" applyAlignment="1">
      <alignment horizontal="center" vertical="center"/>
    </xf>
    <xf numFmtId="166" fontId="8" fillId="2" borderId="17" xfId="0" applyNumberFormat="1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166" fontId="8" fillId="2" borderId="20" xfId="0" applyNumberFormat="1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166" fontId="6" fillId="4" borderId="31" xfId="0" applyNumberFormat="1" applyFont="1" applyFill="1" applyBorder="1" applyAlignment="1">
      <alignment horizontal="center" vertical="center" wrapText="1"/>
    </xf>
    <xf numFmtId="166" fontId="6" fillId="4" borderId="32" xfId="0" applyNumberFormat="1" applyFont="1" applyFill="1" applyBorder="1" applyAlignment="1">
      <alignment horizontal="center" vertical="center" wrapText="1"/>
    </xf>
    <xf numFmtId="166" fontId="6" fillId="4" borderId="30" xfId="0" applyNumberFormat="1" applyFont="1" applyFill="1" applyBorder="1" applyAlignment="1">
      <alignment horizontal="center" vertical="center" wrapText="1"/>
    </xf>
    <xf numFmtId="166" fontId="8" fillId="2" borderId="33" xfId="0" applyNumberFormat="1" applyFont="1" applyFill="1" applyBorder="1" applyAlignment="1">
      <alignment horizontal="center" vertical="center"/>
    </xf>
    <xf numFmtId="166" fontId="6" fillId="4" borderId="34" xfId="0" applyNumberFormat="1" applyFont="1" applyFill="1" applyBorder="1" applyAlignment="1">
      <alignment horizontal="center" vertical="center" wrapText="1"/>
    </xf>
    <xf numFmtId="166" fontId="8" fillId="2" borderId="35" xfId="0" applyNumberFormat="1" applyFont="1" applyFill="1" applyBorder="1" applyAlignment="1">
      <alignment horizontal="center" vertical="center"/>
    </xf>
    <xf numFmtId="166" fontId="8" fillId="2" borderId="36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166" fontId="5" fillId="2" borderId="39" xfId="0" applyNumberFormat="1" applyFont="1" applyFill="1" applyBorder="1" applyAlignment="1">
      <alignment horizontal="center" vertical="center" wrapText="1"/>
    </xf>
    <xf numFmtId="166" fontId="6" fillId="4" borderId="40" xfId="0" applyNumberFormat="1" applyFont="1" applyFill="1" applyBorder="1" applyAlignment="1">
      <alignment horizontal="center" vertical="center"/>
    </xf>
    <xf numFmtId="166" fontId="6" fillId="4" borderId="41" xfId="0" applyNumberFormat="1" applyFont="1" applyFill="1" applyBorder="1" applyAlignment="1">
      <alignment horizontal="center" vertical="center" wrapText="1"/>
    </xf>
    <xf numFmtId="166" fontId="8" fillId="2" borderId="42" xfId="0" applyNumberFormat="1" applyFont="1" applyFill="1" applyBorder="1"/>
    <xf numFmtId="166" fontId="8" fillId="2" borderId="43" xfId="0" applyNumberFormat="1" applyFont="1" applyFill="1" applyBorder="1" applyAlignment="1">
      <alignment horizontal="center" vertical="center"/>
    </xf>
    <xf numFmtId="166" fontId="8" fillId="2" borderId="44" xfId="0" applyNumberFormat="1" applyFont="1" applyFill="1" applyBorder="1"/>
    <xf numFmtId="166" fontId="8" fillId="2" borderId="45" xfId="0" applyNumberFormat="1" applyFont="1" applyFill="1" applyBorder="1"/>
    <xf numFmtId="166" fontId="8" fillId="2" borderId="47" xfId="0" applyNumberFormat="1" applyFont="1" applyFill="1" applyBorder="1" applyAlignment="1">
      <alignment horizontal="center"/>
    </xf>
    <xf numFmtId="166" fontId="8" fillId="2" borderId="46" xfId="1" applyNumberFormat="1" applyFont="1" applyFill="1" applyBorder="1" applyAlignment="1">
      <alignment horizontal="center"/>
    </xf>
    <xf numFmtId="166" fontId="8" fillId="2" borderId="46" xfId="0" applyNumberFormat="1" applyFont="1" applyFill="1" applyBorder="1" applyAlignment="1">
      <alignment horizontal="center"/>
    </xf>
    <xf numFmtId="166" fontId="6" fillId="4" borderId="40" xfId="0" applyNumberFormat="1" applyFont="1" applyFill="1" applyBorder="1" applyAlignment="1">
      <alignment horizontal="center" vertical="center" wrapText="1"/>
    </xf>
    <xf numFmtId="166" fontId="8" fillId="2" borderId="58" xfId="0" applyNumberFormat="1" applyFont="1" applyFill="1" applyBorder="1"/>
    <xf numFmtId="166" fontId="8" fillId="2" borderId="59" xfId="0" applyNumberFormat="1" applyFont="1" applyFill="1" applyBorder="1"/>
    <xf numFmtId="0" fontId="8" fillId="0" borderId="0" xfId="0" applyNumberFormat="1" applyFont="1" applyBorder="1"/>
    <xf numFmtId="166" fontId="8" fillId="2" borderId="61" xfId="0" applyNumberFormat="1" applyFont="1" applyFill="1" applyBorder="1"/>
    <xf numFmtId="166" fontId="8" fillId="2" borderId="0" xfId="0" applyNumberFormat="1" applyFont="1" applyFill="1" applyBorder="1"/>
    <xf numFmtId="0" fontId="20" fillId="0" borderId="0" xfId="0" applyNumberFormat="1" applyFont="1" applyBorder="1"/>
    <xf numFmtId="0" fontId="0" fillId="0" borderId="0" xfId="0" applyBorder="1"/>
    <xf numFmtId="0" fontId="23" fillId="3" borderId="63" xfId="0" applyFont="1" applyFill="1" applyBorder="1" applyAlignment="1">
      <alignment horizontal="center" vertical="center"/>
    </xf>
    <xf numFmtId="0" fontId="23" fillId="3" borderId="64" xfId="0" applyFont="1" applyFill="1" applyBorder="1" applyAlignment="1">
      <alignment horizontal="center" vertical="center"/>
    </xf>
    <xf numFmtId="0" fontId="15" fillId="2" borderId="0" xfId="2" applyFill="1"/>
    <xf numFmtId="166" fontId="15" fillId="2" borderId="0" xfId="2" applyNumberFormat="1" applyFill="1" applyBorder="1" applyAlignment="1">
      <alignment vertical="center"/>
    </xf>
    <xf numFmtId="166" fontId="13" fillId="2" borderId="0" xfId="0" applyNumberFormat="1" applyFont="1" applyFill="1" applyBorder="1" applyAlignment="1">
      <alignment vertical="top" wrapText="1"/>
    </xf>
    <xf numFmtId="0" fontId="23" fillId="3" borderId="41" xfId="0" applyFont="1" applyFill="1" applyBorder="1" applyAlignment="1">
      <alignment horizontal="center" vertical="center" wrapText="1"/>
    </xf>
    <xf numFmtId="166" fontId="8" fillId="2" borderId="65" xfId="0" applyNumberFormat="1" applyFont="1" applyFill="1" applyBorder="1" applyAlignment="1">
      <alignment horizontal="center" vertical="center"/>
    </xf>
    <xf numFmtId="166" fontId="8" fillId="2" borderId="66" xfId="0" applyNumberFormat="1" applyFont="1" applyFill="1" applyBorder="1" applyAlignment="1">
      <alignment horizontal="center" vertical="center"/>
    </xf>
    <xf numFmtId="166" fontId="8" fillId="2" borderId="67" xfId="0" applyNumberFormat="1" applyFont="1" applyFill="1" applyBorder="1" applyAlignment="1">
      <alignment horizontal="center" vertical="center"/>
    </xf>
    <xf numFmtId="166" fontId="8" fillId="2" borderId="68" xfId="0" applyNumberFormat="1" applyFont="1" applyFill="1" applyBorder="1" applyAlignment="1">
      <alignment horizontal="center" vertical="center"/>
    </xf>
    <xf numFmtId="166" fontId="7" fillId="5" borderId="37" xfId="0" applyNumberFormat="1" applyFont="1" applyFill="1" applyBorder="1" applyAlignment="1">
      <alignment horizontal="center" vertical="center"/>
    </xf>
    <xf numFmtId="166" fontId="5" fillId="3" borderId="54" xfId="0" applyNumberFormat="1" applyFont="1" applyFill="1" applyBorder="1" applyAlignment="1">
      <alignment horizontal="center" vertical="center"/>
    </xf>
    <xf numFmtId="166" fontId="5" fillId="3" borderId="55" xfId="0" applyNumberFormat="1" applyFont="1" applyFill="1" applyBorder="1" applyAlignment="1">
      <alignment horizontal="center" vertical="center"/>
    </xf>
    <xf numFmtId="166" fontId="5" fillId="3" borderId="5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8" fillId="2" borderId="70" xfId="0" applyNumberFormat="1" applyFont="1" applyFill="1" applyBorder="1"/>
    <xf numFmtId="166" fontId="8" fillId="2" borderId="69" xfId="0" applyNumberFormat="1" applyFont="1" applyFill="1" applyBorder="1"/>
    <xf numFmtId="166" fontId="8" fillId="2" borderId="71" xfId="0" applyNumberFormat="1" applyFont="1" applyFill="1" applyBorder="1"/>
    <xf numFmtId="166" fontId="8" fillId="2" borderId="72" xfId="0" applyNumberFormat="1" applyFont="1" applyFill="1" applyBorder="1" applyAlignment="1">
      <alignment horizontal="center" vertical="center"/>
    </xf>
    <xf numFmtId="166" fontId="8" fillId="2" borderId="73" xfId="0" applyNumberFormat="1" applyFont="1" applyFill="1" applyBorder="1" applyAlignment="1">
      <alignment horizontal="center" vertical="center"/>
    </xf>
    <xf numFmtId="166" fontId="8" fillId="2" borderId="74" xfId="0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6" fontId="8" fillId="2" borderId="75" xfId="0" applyNumberFormat="1" applyFont="1" applyFill="1" applyBorder="1" applyAlignment="1">
      <alignment horizontal="center" vertical="center"/>
    </xf>
    <xf numFmtId="166" fontId="8" fillId="2" borderId="76" xfId="0" applyNumberFormat="1" applyFont="1" applyFill="1" applyBorder="1" applyAlignment="1">
      <alignment horizontal="center" vertical="center"/>
    </xf>
    <xf numFmtId="166" fontId="8" fillId="2" borderId="79" xfId="0" applyNumberFormat="1" applyFont="1" applyFill="1" applyBorder="1" applyAlignment="1">
      <alignment horizontal="center" vertical="center"/>
    </xf>
    <xf numFmtId="166" fontId="8" fillId="2" borderId="7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7" fillId="3" borderId="0" xfId="2" applyFont="1" applyFill="1"/>
    <xf numFmtId="0" fontId="2" fillId="3" borderId="0" xfId="0" applyFont="1" applyFill="1"/>
    <xf numFmtId="0" fontId="2" fillId="2" borderId="0" xfId="0" applyFont="1" applyFill="1"/>
    <xf numFmtId="166" fontId="8" fillId="0" borderId="0" xfId="0" applyNumberFormat="1" applyFont="1" applyFill="1" applyBorder="1" applyAlignment="1">
      <alignment horizontal="center" vertical="center"/>
    </xf>
    <xf numFmtId="166" fontId="8" fillId="0" borderId="35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Alignment="1">
      <alignment horizontal="left" vertical="top" wrapText="1"/>
    </xf>
    <xf numFmtId="166" fontId="8" fillId="2" borderId="82" xfId="0" applyNumberFormat="1" applyFont="1" applyFill="1" applyBorder="1" applyAlignment="1">
      <alignment horizontal="centerContinuous"/>
    </xf>
    <xf numFmtId="166" fontId="10" fillId="2" borderId="83" xfId="0" applyNumberFormat="1" applyFont="1" applyFill="1" applyBorder="1" applyAlignment="1">
      <alignment horizontal="centerContinuous" vertical="center"/>
    </xf>
    <xf numFmtId="166" fontId="8" fillId="0" borderId="20" xfId="0" applyNumberFormat="1" applyFont="1" applyFill="1" applyBorder="1" applyAlignment="1">
      <alignment horizontal="center" vertical="center"/>
    </xf>
    <xf numFmtId="166" fontId="8" fillId="0" borderId="85" xfId="0" applyNumberFormat="1" applyFont="1" applyFill="1" applyBorder="1" applyAlignment="1">
      <alignment horizontal="center" vertical="center"/>
    </xf>
    <xf numFmtId="166" fontId="8" fillId="2" borderId="87" xfId="0" applyNumberFormat="1" applyFont="1" applyFill="1" applyBorder="1" applyAlignment="1">
      <alignment horizontal="center" vertical="center"/>
    </xf>
    <xf numFmtId="166" fontId="8" fillId="2" borderId="83" xfId="0" applyNumberFormat="1" applyFont="1" applyFill="1" applyBorder="1" applyAlignment="1">
      <alignment horizontal="center" vertical="center"/>
    </xf>
    <xf numFmtId="166" fontId="8" fillId="2" borderId="82" xfId="0" applyNumberFormat="1" applyFont="1" applyFill="1" applyBorder="1" applyAlignment="1">
      <alignment horizontal="center" vertical="center"/>
    </xf>
    <xf numFmtId="166" fontId="8" fillId="2" borderId="46" xfId="0" applyNumberFormat="1" applyFont="1" applyFill="1" applyBorder="1" applyAlignment="1">
      <alignment horizontal="center" vertical="center"/>
    </xf>
    <xf numFmtId="166" fontId="8" fillId="0" borderId="46" xfId="0" applyNumberFormat="1" applyFont="1" applyFill="1" applyBorder="1" applyAlignment="1">
      <alignment horizontal="center" vertical="center"/>
    </xf>
    <xf numFmtId="166" fontId="8" fillId="0" borderId="88" xfId="0" applyNumberFormat="1" applyFont="1" applyFill="1" applyBorder="1" applyAlignment="1">
      <alignment horizontal="center" vertical="center"/>
    </xf>
    <xf numFmtId="166" fontId="8" fillId="2" borderId="89" xfId="0" applyNumberFormat="1" applyFont="1" applyFill="1" applyBorder="1"/>
    <xf numFmtId="166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/>
    </xf>
    <xf numFmtId="166" fontId="8" fillId="2" borderId="79" xfId="0" applyNumberFormat="1" applyFont="1" applyFill="1" applyBorder="1" applyAlignment="1">
      <alignment horizontal="center"/>
    </xf>
    <xf numFmtId="166" fontId="8" fillId="2" borderId="90" xfId="0" applyNumberFormat="1" applyFont="1" applyFill="1" applyBorder="1"/>
    <xf numFmtId="166" fontId="5" fillId="3" borderId="91" xfId="0" applyNumberFormat="1" applyFont="1" applyFill="1" applyBorder="1" applyAlignment="1">
      <alignment horizontal="center" vertical="center"/>
    </xf>
    <xf numFmtId="166" fontId="5" fillId="3" borderId="56" xfId="0" applyNumberFormat="1" applyFont="1" applyFill="1" applyBorder="1" applyAlignment="1">
      <alignment horizontal="center" vertical="center"/>
    </xf>
    <xf numFmtId="166" fontId="8" fillId="2" borderId="92" xfId="0" applyNumberFormat="1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horizontal="center" vertical="center"/>
    </xf>
    <xf numFmtId="166" fontId="5" fillId="3" borderId="56" xfId="0" quotePrefix="1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84" xfId="0" applyNumberFormat="1" applyFont="1" applyFill="1" applyBorder="1" applyAlignment="1">
      <alignment horizontal="center" vertical="center"/>
    </xf>
    <xf numFmtId="0" fontId="8" fillId="2" borderId="86" xfId="0" quotePrefix="1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 wrapText="1"/>
    </xf>
    <xf numFmtId="0" fontId="5" fillId="3" borderId="24" xfId="0" quotePrefix="1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/>
    </xf>
    <xf numFmtId="0" fontId="8" fillId="2" borderId="0" xfId="0" quotePrefix="1" applyNumberFormat="1" applyFont="1" applyFill="1" applyBorder="1" applyAlignment="1">
      <alignment horizontal="center" vertical="center"/>
    </xf>
    <xf numFmtId="17" fontId="5" fillId="3" borderId="24" xfId="0" quotePrefix="1" applyNumberFormat="1" applyFont="1" applyFill="1" applyBorder="1" applyAlignment="1">
      <alignment horizontal="center" vertical="center" wrapText="1"/>
    </xf>
    <xf numFmtId="166" fontId="7" fillId="2" borderId="93" xfId="0" applyNumberFormat="1" applyFont="1" applyFill="1" applyBorder="1" applyAlignment="1">
      <alignment horizontal="center" vertical="center"/>
    </xf>
    <xf numFmtId="166" fontId="8" fillId="2" borderId="94" xfId="0" applyNumberFormat="1" applyFont="1" applyFill="1" applyBorder="1" applyAlignment="1">
      <alignment horizontal="center" vertical="center"/>
    </xf>
    <xf numFmtId="166" fontId="8" fillId="2" borderId="44" xfId="0" applyNumberFormat="1" applyFont="1" applyFill="1" applyBorder="1" applyAlignment="1">
      <alignment horizontal="center" vertical="center"/>
    </xf>
    <xf numFmtId="17" fontId="8" fillId="2" borderId="7" xfId="0" quotePrefix="1" applyNumberFormat="1" applyFont="1" applyFill="1" applyBorder="1" applyAlignment="1">
      <alignment horizontal="center" vertical="center"/>
    </xf>
    <xf numFmtId="166" fontId="8" fillId="2" borderId="95" xfId="0" applyNumberFormat="1" applyFont="1" applyFill="1" applyBorder="1" applyAlignment="1">
      <alignment horizontal="center" vertical="center"/>
    </xf>
    <xf numFmtId="166" fontId="8" fillId="2" borderId="29" xfId="0" applyNumberFormat="1" applyFont="1" applyFill="1" applyBorder="1" applyAlignment="1">
      <alignment horizontal="center"/>
    </xf>
    <xf numFmtId="166" fontId="8" fillId="2" borderId="96" xfId="0" applyNumberFormat="1" applyFont="1" applyFill="1" applyBorder="1" applyAlignment="1">
      <alignment horizontal="center" vertical="center"/>
    </xf>
    <xf numFmtId="166" fontId="5" fillId="3" borderId="91" xfId="0" quotePrefix="1" applyNumberFormat="1" applyFont="1" applyFill="1" applyBorder="1" applyAlignment="1">
      <alignment horizontal="center" vertical="center"/>
    </xf>
    <xf numFmtId="166" fontId="8" fillId="2" borderId="97" xfId="0" applyNumberFormat="1" applyFont="1" applyFill="1" applyBorder="1" applyAlignment="1">
      <alignment horizontal="center" vertical="center"/>
    </xf>
    <xf numFmtId="166" fontId="8" fillId="2" borderId="98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166" fontId="8" fillId="2" borderId="99" xfId="0" applyNumberFormat="1" applyFont="1" applyFill="1" applyBorder="1" applyAlignment="1">
      <alignment horizontal="center" vertical="center"/>
    </xf>
    <xf numFmtId="166" fontId="5" fillId="3" borderId="77" xfId="0" quotePrefix="1" applyNumberFormat="1" applyFont="1" applyFill="1" applyBorder="1" applyAlignment="1">
      <alignment horizontal="center" vertical="center"/>
    </xf>
    <xf numFmtId="166" fontId="8" fillId="2" borderId="100" xfId="0" applyNumberFormat="1" applyFont="1" applyFill="1" applyBorder="1" applyAlignment="1">
      <alignment horizontal="center" vertical="center"/>
    </xf>
    <xf numFmtId="17" fontId="8" fillId="2" borderId="14" xfId="0" quotePrefix="1" applyNumberFormat="1" applyFont="1" applyFill="1" applyBorder="1" applyAlignment="1">
      <alignment horizontal="center" vertical="center"/>
    </xf>
    <xf numFmtId="166" fontId="8" fillId="2" borderId="101" xfId="0" applyNumberFormat="1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/>
    </xf>
    <xf numFmtId="166" fontId="8" fillId="2" borderId="102" xfId="0" applyNumberFormat="1" applyFont="1" applyFill="1" applyBorder="1" applyAlignment="1">
      <alignment horizontal="center" vertical="center"/>
    </xf>
    <xf numFmtId="0" fontId="22" fillId="0" borderId="13" xfId="0" quotePrefix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66" fontId="8" fillId="2" borderId="103" xfId="0" applyNumberFormat="1" applyFont="1" applyFill="1" applyBorder="1" applyAlignment="1">
      <alignment horizontal="center" vertical="center"/>
    </xf>
    <xf numFmtId="0" fontId="0" fillId="0" borderId="17" xfId="0" applyBorder="1"/>
    <xf numFmtId="0" fontId="20" fillId="0" borderId="99" xfId="0" applyNumberFormat="1" applyFont="1" applyBorder="1"/>
    <xf numFmtId="166" fontId="0" fillId="0" borderId="13" xfId="0" applyNumberFormat="1" applyBorder="1"/>
    <xf numFmtId="0" fontId="1" fillId="2" borderId="0" xfId="0" applyFont="1" applyFill="1" applyAlignment="1">
      <alignment horizontal="left"/>
    </xf>
    <xf numFmtId="166" fontId="9" fillId="2" borderId="0" xfId="0" applyNumberFormat="1" applyFont="1" applyFill="1" applyBorder="1" applyAlignment="1">
      <alignment horizontal="left" vertical="center" wrapText="1"/>
    </xf>
    <xf numFmtId="166" fontId="17" fillId="2" borderId="0" xfId="2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horizontal="left" vertical="top" wrapText="1"/>
    </xf>
    <xf numFmtId="166" fontId="13" fillId="2" borderId="0" xfId="0" applyNumberFormat="1" applyFont="1" applyFill="1" applyAlignment="1">
      <alignment horizontal="left" vertical="top" wrapText="1"/>
    </xf>
    <xf numFmtId="166" fontId="13" fillId="2" borderId="0" xfId="0" applyNumberFormat="1" applyFont="1" applyFill="1" applyBorder="1" applyAlignment="1">
      <alignment horizontal="left" vertical="top" wrapText="1"/>
    </xf>
    <xf numFmtId="166" fontId="9" fillId="2" borderId="0" xfId="0" applyNumberFormat="1" applyFont="1" applyFill="1" applyBorder="1" applyAlignment="1">
      <alignment horizontal="left" wrapText="1"/>
    </xf>
    <xf numFmtId="166" fontId="13" fillId="2" borderId="41" xfId="0" applyNumberFormat="1" applyFont="1" applyFill="1" applyBorder="1" applyAlignment="1">
      <alignment horizontal="left" vertical="top" wrapText="1"/>
    </xf>
    <xf numFmtId="166" fontId="9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 horizontal="left" vertical="center" wrapText="1"/>
    </xf>
    <xf numFmtId="166" fontId="9" fillId="2" borderId="10" xfId="0" applyNumberFormat="1" applyFont="1" applyFill="1" applyBorder="1" applyAlignment="1">
      <alignment horizontal="left" wrapText="1"/>
    </xf>
    <xf numFmtId="166" fontId="17" fillId="0" borderId="0" xfId="2" applyNumberFormat="1" applyFont="1" applyFill="1" applyBorder="1" applyAlignment="1">
      <alignment horizontal="left" vertical="center" wrapText="1"/>
    </xf>
    <xf numFmtId="166" fontId="5" fillId="3" borderId="37" xfId="0" applyNumberFormat="1" applyFont="1" applyFill="1" applyBorder="1" applyAlignment="1">
      <alignment horizontal="center" vertical="center" wrapText="1"/>
    </xf>
    <xf numFmtId="166" fontId="5" fillId="3" borderId="38" xfId="0" applyNumberFormat="1" applyFont="1" applyFill="1" applyBorder="1" applyAlignment="1">
      <alignment horizontal="center" vertical="center" wrapText="1"/>
    </xf>
    <xf numFmtId="166" fontId="18" fillId="2" borderId="0" xfId="2" applyNumberFormat="1" applyFont="1" applyFill="1" applyBorder="1" applyAlignment="1">
      <alignment horizontal="left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4" fillId="3" borderId="60" xfId="0" applyFont="1" applyFill="1" applyBorder="1" applyAlignment="1">
      <alignment horizontal="center" vertical="center"/>
    </xf>
    <xf numFmtId="0" fontId="24" fillId="3" borderId="62" xfId="0" applyFont="1" applyFill="1" applyBorder="1" applyAlignment="1">
      <alignment horizontal="center" vertical="center"/>
    </xf>
    <xf numFmtId="0" fontId="24" fillId="3" borderId="40" xfId="0" applyFont="1" applyFill="1" applyBorder="1" applyAlignment="1">
      <alignment horizontal="center" vertical="center"/>
    </xf>
    <xf numFmtId="166" fontId="17" fillId="2" borderId="0" xfId="2" applyNumberFormat="1" applyFont="1" applyFill="1" applyBorder="1" applyAlignment="1">
      <alignment horizontal="left" vertical="center" wrapText="1"/>
    </xf>
    <xf numFmtId="166" fontId="6" fillId="5" borderId="60" xfId="0" applyNumberFormat="1" applyFont="1" applyFill="1" applyBorder="1" applyAlignment="1">
      <alignment horizontal="center" vertical="center" wrapText="1"/>
    </xf>
    <xf numFmtId="166" fontId="6" fillId="5" borderId="0" xfId="0" applyNumberFormat="1" applyFont="1" applyFill="1" applyBorder="1" applyAlignment="1">
      <alignment horizontal="center" vertical="center" wrapText="1"/>
    </xf>
    <xf numFmtId="166" fontId="25" fillId="2" borderId="0" xfId="0" applyNumberFormat="1" applyFont="1" applyFill="1" applyBorder="1" applyAlignment="1">
      <alignment horizontal="left" vertical="top" wrapText="1"/>
    </xf>
    <xf numFmtId="0" fontId="24" fillId="3" borderId="103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104" xfId="0" applyFont="1" applyFill="1" applyBorder="1" applyAlignment="1">
      <alignment horizontal="center" vertical="center"/>
    </xf>
    <xf numFmtId="166" fontId="26" fillId="2" borderId="0" xfId="2" applyNumberFormat="1" applyFont="1" applyFill="1" applyBorder="1" applyAlignment="1">
      <alignment horizontal="left" vertical="center"/>
    </xf>
    <xf numFmtId="166" fontId="5" fillId="3" borderId="48" xfId="0" applyNumberFormat="1" applyFont="1" applyFill="1" applyBorder="1" applyAlignment="1">
      <alignment horizontal="center" vertical="center"/>
    </xf>
    <xf numFmtId="166" fontId="5" fillId="3" borderId="52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0" fontId="5" fillId="3" borderId="52" xfId="0" applyNumberFormat="1" applyFont="1" applyFill="1" applyBorder="1" applyAlignment="1">
      <alignment horizontal="center" vertical="center"/>
    </xf>
    <xf numFmtId="0" fontId="5" fillId="3" borderId="53" xfId="0" applyNumberFormat="1" applyFont="1" applyFill="1" applyBorder="1" applyAlignment="1">
      <alignment horizontal="center" vertical="center"/>
    </xf>
    <xf numFmtId="0" fontId="5" fillId="3" borderId="77" xfId="0" applyNumberFormat="1" applyFont="1" applyFill="1" applyBorder="1" applyAlignment="1">
      <alignment horizontal="center" vertical="center"/>
    </xf>
    <xf numFmtId="166" fontId="5" fillId="3" borderId="51" xfId="0" applyNumberFormat="1" applyFont="1" applyFill="1" applyBorder="1" applyAlignment="1">
      <alignment horizontal="center" vertical="center"/>
    </xf>
    <xf numFmtId="166" fontId="5" fillId="3" borderId="57" xfId="0" applyNumberFormat="1" applyFont="1" applyFill="1" applyBorder="1" applyAlignment="1">
      <alignment horizontal="center" vertical="center"/>
    </xf>
    <xf numFmtId="166" fontId="19" fillId="2" borderId="5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5" fillId="3" borderId="8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81" xfId="0" applyNumberFormat="1" applyFont="1" applyFill="1" applyBorder="1" applyAlignment="1">
      <alignment horizontal="center" vertical="center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left" vertical="center" wrapText="1"/>
    </xf>
    <xf numFmtId="166" fontId="21" fillId="2" borderId="0" xfId="0" applyNumberFormat="1" applyFont="1" applyFill="1" applyBorder="1" applyAlignment="1">
      <alignment horizontal="left" vertical="center" wrapText="1"/>
    </xf>
    <xf numFmtId="166" fontId="8" fillId="2" borderId="0" xfId="0" applyNumberFormat="1" applyFont="1" applyFill="1" applyBorder="1" applyAlignment="1">
      <alignment horizontal="left" vertical="top" wrapText="1"/>
    </xf>
    <xf numFmtId="166" fontId="6" fillId="2" borderId="50" xfId="0" applyNumberFormat="1" applyFont="1" applyFill="1" applyBorder="1" applyAlignment="1">
      <alignment horizontal="center" vertical="center"/>
    </xf>
    <xf numFmtId="0" fontId="5" fillId="3" borderId="56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  <color rgb="FFF5DC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15"/>
  <sheetViews>
    <sheetView workbookViewId="0">
      <selection activeCell="A2" sqref="A2"/>
    </sheetView>
  </sheetViews>
  <sheetFormatPr baseColWidth="10" defaultColWidth="0" defaultRowHeight="15" customHeight="1" zeroHeight="1" x14ac:dyDescent="0.25"/>
  <cols>
    <col min="1" max="1" width="11.42578125" style="1" customWidth="1"/>
    <col min="2" max="2" width="99.42578125" style="1" customWidth="1"/>
    <col min="3" max="16383" width="11.42578125" style="1" hidden="1"/>
    <col min="16384" max="16384" width="0.7109375" style="1" customWidth="1"/>
  </cols>
  <sheetData>
    <row r="1" spans="1:2" x14ac:dyDescent="0.25">
      <c r="A1" s="186" t="s">
        <v>39</v>
      </c>
      <c r="B1" s="186"/>
    </row>
    <row r="2" spans="1:2" x14ac:dyDescent="0.25">
      <c r="A2" s="124" t="s">
        <v>90</v>
      </c>
      <c r="B2" s="73"/>
    </row>
    <row r="3" spans="1:2" x14ac:dyDescent="0.25">
      <c r="A3" s="122" t="s">
        <v>40</v>
      </c>
      <c r="B3" s="123" t="str">
        <f>"PERÚ: DESEMBOLSOS DE BFH, AL CIERRE DE "&amp;A2&amp;" DE 2022"</f>
        <v>PERÚ: DESEMBOLSOS DE BFH, AL CIERRE DE MARZO DE 2022</v>
      </c>
    </row>
    <row r="4" spans="1:2" x14ac:dyDescent="0.25">
      <c r="A4" s="94" t="s">
        <v>41</v>
      </c>
      <c r="B4" s="1" t="str">
        <f>"PERÚ: DESEMBOLSOS DE BFH POR MODALIDAD, AL CIERRE DE "&amp;A2&amp;" DE 2022"</f>
        <v>PERÚ: DESEMBOLSOS DE BFH POR MODALIDAD, AL CIERRE DE MARZO DE 2022</v>
      </c>
    </row>
    <row r="5" spans="1:2" x14ac:dyDescent="0.25">
      <c r="A5" s="122" t="s">
        <v>42</v>
      </c>
      <c r="B5" s="123" t="str">
        <f>"PERÚ: DESEMBOLSOS DE BFH, SEGÚN DEPARTAMENTO, AL CIERRE DE "&amp;A2&amp;" DE 2022"</f>
        <v>PERÚ: DESEMBOLSOS DE BFH, SEGÚN DEPARTAMENTO, AL CIERRE DE MARZO DE 2022</v>
      </c>
    </row>
    <row r="6" spans="1:2" x14ac:dyDescent="0.25">
      <c r="A6" s="94" t="s">
        <v>43</v>
      </c>
      <c r="B6" s="1" t="str">
        <f>"PERÚ: DESEMBOLSOS DE BFH POR MODALIDAD Y DEPARTAMENTO, AL CIERRE DE "&amp;A2&amp;" DE 2022"</f>
        <v>PERÚ: DESEMBOLSOS DE BFH POR MODALIDAD Y DEPARTAMENTO, AL CIERRE DE MARZO DE 2022</v>
      </c>
    </row>
    <row r="7" spans="1:2" x14ac:dyDescent="0.25">
      <c r="A7" s="122" t="s">
        <v>44</v>
      </c>
      <c r="B7" s="123" t="str">
        <f>"PERÚ: DESEMBOLSOS DE BFH POR PRODUCTO Y TIPO DE MONEDA, AL CIERRE DE "&amp;A2&amp;" DE 2022"</f>
        <v>PERÚ: DESEMBOLSOS DE BFH POR PRODUCTO Y TIPO DE MONEDA, AL CIERRE DE MARZO DE 2022</v>
      </c>
    </row>
    <row r="8" spans="1:2" x14ac:dyDescent="0.25">
      <c r="A8" s="94" t="s">
        <v>69</v>
      </c>
      <c r="B8" s="1" t="str">
        <f>"PERÚ: DESEMBOLSOS MENSUALES DE BONOS DE RECONSTRUCCIÓN, AL CIERRE DE "&amp;A2&amp;" DE 2022"</f>
        <v>PERÚ: DESEMBOLSOS MENSUALES DE BONOS DE RECONSTRUCCIÓN, AL CIERRE DE MARZO DE 2022</v>
      </c>
    </row>
    <row r="9" spans="1:2" x14ac:dyDescent="0.25">
      <c r="A9" s="122" t="s">
        <v>84</v>
      </c>
      <c r="B9" s="123" t="str">
        <f>"PERÚ: DESEMBOLSOS MENSUALES DE RECONSTRUCCIÓN POR DEPARTAMENTO, AL CIERRE DE "&amp;A2&amp;" DE 2022"</f>
        <v>PERÚ: DESEMBOLSOS MENSUALES DE RECONSTRUCCIÓN POR DEPARTAMENTO, AL CIERRE DE MARZO DE 2022</v>
      </c>
    </row>
    <row r="10" spans="1:2" x14ac:dyDescent="0.25">
      <c r="A10" s="2" t="s">
        <v>45</v>
      </c>
    </row>
    <row r="11" spans="1:2" x14ac:dyDescent="0.25">
      <c r="A11" s="2" t="s">
        <v>46</v>
      </c>
    </row>
    <row r="12" spans="1:2" hidden="1" x14ac:dyDescent="0.25"/>
    <row r="14" spans="1:2" ht="15" hidden="1" customHeight="1" x14ac:dyDescent="0.25">
      <c r="B14" s="3"/>
    </row>
    <row r="15" spans="1:2" ht="15" customHeight="1" x14ac:dyDescent="0.25"/>
  </sheetData>
  <mergeCells count="1">
    <mergeCell ref="A1:B1"/>
  </mergeCells>
  <hyperlinks>
    <hyperlink ref="A3" location="'01'!A1" display="Tabla  1"/>
    <hyperlink ref="A4" location="'02'!A1" display="Tabla  2"/>
    <hyperlink ref="A5" location="'03'!A1" display="Tabla  3"/>
    <hyperlink ref="A6" location="'04'!A1" display="Tabla  4"/>
    <hyperlink ref="A7" location="'05'!A1" display="Tabla  5"/>
    <hyperlink ref="A8" location="'06'!A1" display="Tabla  6"/>
    <hyperlink ref="A9" location="'05'!A1" display="Tabla  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31"/>
  <sheetViews>
    <sheetView view="pageBreakPreview" zoomScaleNormal="100" zoomScaleSheetLayoutView="100" workbookViewId="0">
      <selection activeCell="B20" sqref="B20"/>
    </sheetView>
  </sheetViews>
  <sheetFormatPr baseColWidth="10" defaultColWidth="0" defaultRowHeight="15" customHeight="1" zeroHeight="1" x14ac:dyDescent="0.25"/>
  <cols>
    <col min="1" max="1" width="11.42578125" style="4" customWidth="1"/>
    <col min="2" max="3" width="15.85546875" style="4" customWidth="1"/>
    <col min="4" max="5" width="15.7109375" style="4" customWidth="1"/>
    <col min="6" max="16383" width="11.42578125" style="4" hidden="1"/>
    <col min="16384" max="16384" width="0.140625" style="4" hidden="1" customWidth="1"/>
  </cols>
  <sheetData>
    <row r="1" spans="1:5" ht="15.75" customHeight="1" x14ac:dyDescent="0.25">
      <c r="A1" s="188" t="str">
        <f>"1. "&amp;Índice!B3</f>
        <v>1. PERÚ: DESEMBOLSOS DE BFH, AL CIERRE DE MARZO DE 2022</v>
      </c>
      <c r="B1" s="188"/>
      <c r="C1" s="188"/>
      <c r="D1" s="188"/>
      <c r="E1" s="188"/>
    </row>
    <row r="2" spans="1:5" x14ac:dyDescent="0.25">
      <c r="A2" s="189" t="s">
        <v>0</v>
      </c>
      <c r="B2" s="190" t="s">
        <v>49</v>
      </c>
      <c r="C2" s="191"/>
      <c r="D2" s="190" t="s">
        <v>25</v>
      </c>
      <c r="E2" s="192"/>
    </row>
    <row r="3" spans="1:5" ht="22.5" x14ac:dyDescent="0.25">
      <c r="A3" s="189"/>
      <c r="B3" s="5" t="s">
        <v>27</v>
      </c>
      <c r="C3" s="6" t="s">
        <v>28</v>
      </c>
      <c r="D3" s="5" t="s">
        <v>27</v>
      </c>
      <c r="E3" s="5" t="s">
        <v>29</v>
      </c>
    </row>
    <row r="4" spans="1:5" x14ac:dyDescent="0.25">
      <c r="A4" s="7" t="s">
        <v>26</v>
      </c>
      <c r="B4" s="8">
        <f>SUM(B5:B24)</f>
        <v>446935</v>
      </c>
      <c r="C4" s="8">
        <f>SUM(C5:C24)</f>
        <v>9624854.1140099559</v>
      </c>
      <c r="D4" s="9"/>
      <c r="E4" s="7"/>
    </row>
    <row r="5" spans="1:5" x14ac:dyDescent="0.25">
      <c r="A5" s="10" t="s">
        <v>36</v>
      </c>
      <c r="B5" s="12">
        <v>688</v>
      </c>
      <c r="C5" s="10">
        <v>8613.81</v>
      </c>
      <c r="D5" s="12">
        <f>+B5</f>
        <v>688</v>
      </c>
      <c r="E5" s="12">
        <f>+C5</f>
        <v>8613.81</v>
      </c>
    </row>
    <row r="6" spans="1:5" x14ac:dyDescent="0.25">
      <c r="A6" s="149">
        <v>2004</v>
      </c>
      <c r="B6" s="12">
        <v>1912</v>
      </c>
      <c r="C6" s="10">
        <v>23310.899999999918</v>
      </c>
      <c r="D6" s="12">
        <f>+D5+B6</f>
        <v>2600</v>
      </c>
      <c r="E6" s="12">
        <f>+C6+E5</f>
        <v>31924.709999999919</v>
      </c>
    </row>
    <row r="7" spans="1:5" x14ac:dyDescent="0.25">
      <c r="A7" s="149">
        <v>2005</v>
      </c>
      <c r="B7" s="12">
        <v>1852</v>
      </c>
      <c r="C7" s="10">
        <v>21998.420400000006</v>
      </c>
      <c r="D7" s="12">
        <f t="shared" ref="D7:D21" si="0">+D6+B7</f>
        <v>4452</v>
      </c>
      <c r="E7" s="12">
        <f t="shared" ref="E7:E21" si="1">+C7+E6</f>
        <v>53923.130399999922</v>
      </c>
    </row>
    <row r="8" spans="1:5" ht="12" customHeight="1" x14ac:dyDescent="0.25">
      <c r="A8" s="149">
        <v>2006</v>
      </c>
      <c r="B8" s="12">
        <v>2025</v>
      </c>
      <c r="C8" s="10">
        <v>23677.975839999988</v>
      </c>
      <c r="D8" s="12">
        <f t="shared" si="0"/>
        <v>6477</v>
      </c>
      <c r="E8" s="12">
        <f t="shared" si="1"/>
        <v>77601.106239999906</v>
      </c>
    </row>
    <row r="9" spans="1:5" x14ac:dyDescent="0.25">
      <c r="A9" s="149">
        <v>2007</v>
      </c>
      <c r="B9" s="12">
        <v>2394</v>
      </c>
      <c r="C9" s="10">
        <v>27885.9228</v>
      </c>
      <c r="D9" s="12">
        <f t="shared" si="0"/>
        <v>8871</v>
      </c>
      <c r="E9" s="12">
        <f t="shared" si="1"/>
        <v>105487.02903999991</v>
      </c>
    </row>
    <row r="10" spans="1:5" x14ac:dyDescent="0.25">
      <c r="A10" s="149">
        <v>2008</v>
      </c>
      <c r="B10" s="12">
        <v>9288</v>
      </c>
      <c r="C10" s="10">
        <v>134420.19279999996</v>
      </c>
      <c r="D10" s="12">
        <f t="shared" si="0"/>
        <v>18159</v>
      </c>
      <c r="E10" s="12">
        <f t="shared" si="1"/>
        <v>239907.22183999987</v>
      </c>
    </row>
    <row r="11" spans="1:5" x14ac:dyDescent="0.25">
      <c r="A11" s="149">
        <v>2009</v>
      </c>
      <c r="B11" s="12">
        <v>28465</v>
      </c>
      <c r="C11" s="10">
        <v>455346.17239999998</v>
      </c>
      <c r="D11" s="12">
        <f t="shared" si="0"/>
        <v>46624</v>
      </c>
      <c r="E11" s="12">
        <f t="shared" si="1"/>
        <v>695253.39423999982</v>
      </c>
    </row>
    <row r="12" spans="1:5" x14ac:dyDescent="0.25">
      <c r="A12" s="149">
        <v>2010</v>
      </c>
      <c r="B12" s="12">
        <v>18735</v>
      </c>
      <c r="C12" s="10">
        <v>313570.97480000003</v>
      </c>
      <c r="D12" s="12">
        <f t="shared" si="0"/>
        <v>65359</v>
      </c>
      <c r="E12" s="12">
        <f t="shared" si="1"/>
        <v>1008824.3690399998</v>
      </c>
    </row>
    <row r="13" spans="1:5" x14ac:dyDescent="0.25">
      <c r="A13" s="149">
        <v>2011</v>
      </c>
      <c r="B13" s="12">
        <v>12494</v>
      </c>
      <c r="C13" s="10">
        <v>211908.08499999999</v>
      </c>
      <c r="D13" s="12">
        <f t="shared" si="0"/>
        <v>77853</v>
      </c>
      <c r="E13" s="12">
        <f t="shared" si="1"/>
        <v>1220732.4540399997</v>
      </c>
    </row>
    <row r="14" spans="1:5" x14ac:dyDescent="0.25">
      <c r="A14" s="149">
        <v>2012</v>
      </c>
      <c r="B14" s="12">
        <v>17500</v>
      </c>
      <c r="C14" s="10">
        <v>298985.48125000001</v>
      </c>
      <c r="D14" s="12">
        <f t="shared" si="0"/>
        <v>95353</v>
      </c>
      <c r="E14" s="12">
        <f t="shared" si="1"/>
        <v>1519717.9352899997</v>
      </c>
    </row>
    <row r="15" spans="1:5" x14ac:dyDescent="0.25">
      <c r="A15" s="149">
        <v>2013</v>
      </c>
      <c r="B15" s="12">
        <v>23914</v>
      </c>
      <c r="C15" s="10">
        <v>418109.64624999999</v>
      </c>
      <c r="D15" s="12">
        <f t="shared" si="0"/>
        <v>119267</v>
      </c>
      <c r="E15" s="12">
        <f t="shared" si="1"/>
        <v>1937827.5815399997</v>
      </c>
    </row>
    <row r="16" spans="1:5" x14ac:dyDescent="0.25">
      <c r="A16" s="149">
        <v>2014</v>
      </c>
      <c r="B16" s="12">
        <v>45164</v>
      </c>
      <c r="C16" s="10">
        <v>802795.00055000011</v>
      </c>
      <c r="D16" s="12">
        <f t="shared" si="0"/>
        <v>164431</v>
      </c>
      <c r="E16" s="12">
        <f t="shared" si="1"/>
        <v>2740622.5820899997</v>
      </c>
    </row>
    <row r="17" spans="1:16383" x14ac:dyDescent="0.25">
      <c r="A17" s="150">
        <v>2015</v>
      </c>
      <c r="B17" s="12">
        <v>50405</v>
      </c>
      <c r="C17" s="10">
        <v>924671.93075000064</v>
      </c>
      <c r="D17" s="12">
        <f t="shared" si="0"/>
        <v>214836</v>
      </c>
      <c r="E17" s="12">
        <f t="shared" si="1"/>
        <v>3665294.5128400004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  <c r="XBG17" s="15"/>
      <c r="XBH17" s="15"/>
      <c r="XBI17" s="15"/>
      <c r="XBJ17" s="15"/>
      <c r="XBK17" s="15"/>
      <c r="XBL17" s="15"/>
      <c r="XBM17" s="15"/>
      <c r="XBN17" s="15"/>
      <c r="XBO17" s="15"/>
      <c r="XBP17" s="15"/>
      <c r="XBQ17" s="15"/>
      <c r="XBR17" s="15"/>
      <c r="XBS17" s="15"/>
      <c r="XBT17" s="15"/>
      <c r="XBU17" s="15"/>
      <c r="XBV17" s="15"/>
      <c r="XBW17" s="15"/>
      <c r="XBX17" s="15"/>
      <c r="XBY17" s="15"/>
      <c r="XBZ17" s="15"/>
      <c r="XCA17" s="15"/>
      <c r="XCB17" s="15"/>
      <c r="XCC17" s="15"/>
      <c r="XCD17" s="15"/>
      <c r="XCE17" s="15"/>
      <c r="XCF17" s="15"/>
      <c r="XCG17" s="15"/>
      <c r="XCH17" s="15"/>
      <c r="XCI17" s="15"/>
      <c r="XCJ17" s="15"/>
      <c r="XCK17" s="15"/>
      <c r="XCL17" s="15"/>
      <c r="XCM17" s="15"/>
      <c r="XCN17" s="15"/>
      <c r="XCO17" s="15"/>
      <c r="XCP17" s="15"/>
      <c r="XCQ17" s="15"/>
      <c r="XCR17" s="15"/>
      <c r="XCS17" s="15"/>
      <c r="XCT17" s="15"/>
      <c r="XCU17" s="15"/>
      <c r="XCV17" s="15"/>
      <c r="XCW17" s="15"/>
      <c r="XCX17" s="15"/>
      <c r="XCY17" s="15"/>
      <c r="XCZ17" s="15"/>
      <c r="XDA17" s="15"/>
      <c r="XDB17" s="15"/>
      <c r="XDC17" s="15"/>
      <c r="XDD17" s="15"/>
      <c r="XDE17" s="15"/>
      <c r="XDF17" s="15"/>
      <c r="XDG17" s="15"/>
      <c r="XDH17" s="15"/>
      <c r="XDI17" s="15"/>
      <c r="XDJ17" s="15"/>
      <c r="XDK17" s="15"/>
      <c r="XDL17" s="15"/>
      <c r="XDM17" s="15"/>
      <c r="XDN17" s="15"/>
      <c r="XDO17" s="15"/>
      <c r="XDP17" s="15"/>
      <c r="XDQ17" s="15"/>
      <c r="XDR17" s="15"/>
      <c r="XDS17" s="15"/>
      <c r="XDT17" s="15"/>
      <c r="XDU17" s="15"/>
      <c r="XDV17" s="15"/>
      <c r="XDW17" s="15"/>
      <c r="XDX17" s="15"/>
      <c r="XDY17" s="15"/>
      <c r="XDZ17" s="15"/>
      <c r="XEA17" s="15"/>
      <c r="XEB17" s="15"/>
      <c r="XEC17" s="15"/>
      <c r="XED17" s="15"/>
      <c r="XEE17" s="15"/>
      <c r="XEF17" s="15"/>
      <c r="XEG17" s="15"/>
      <c r="XEH17" s="15"/>
      <c r="XEI17" s="15"/>
      <c r="XEJ17" s="15"/>
      <c r="XEK17" s="15"/>
      <c r="XEL17" s="15"/>
      <c r="XEM17" s="15"/>
      <c r="XEN17" s="15"/>
      <c r="XEO17" s="15"/>
      <c r="XEP17" s="15"/>
      <c r="XEQ17" s="15"/>
      <c r="XER17" s="15"/>
      <c r="XES17" s="15"/>
      <c r="XET17" s="15"/>
      <c r="XEU17" s="15"/>
      <c r="XEV17" s="15"/>
      <c r="XEW17" s="15"/>
      <c r="XEX17" s="15"/>
      <c r="XEY17" s="15"/>
      <c r="XEZ17" s="15"/>
      <c r="XFA17" s="15"/>
      <c r="XFB17" s="15"/>
      <c r="XFC17" s="15"/>
    </row>
    <row r="18" spans="1:16383" x14ac:dyDescent="0.25">
      <c r="A18" s="149">
        <v>2016</v>
      </c>
      <c r="B18" s="12">
        <v>38846</v>
      </c>
      <c r="C18" s="10">
        <v>723019.75420000008</v>
      </c>
      <c r="D18" s="12">
        <f t="shared" si="0"/>
        <v>253682</v>
      </c>
      <c r="E18" s="12">
        <f t="shared" si="1"/>
        <v>4388314.2670400003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  <c r="WVN18" s="15"/>
      <c r="WVO18" s="15"/>
      <c r="WVP18" s="15"/>
      <c r="WVQ18" s="15"/>
      <c r="WVR18" s="15"/>
      <c r="WVS18" s="15"/>
      <c r="WVT18" s="15"/>
      <c r="WVU18" s="15"/>
      <c r="WVV18" s="15"/>
      <c r="WVW18" s="15"/>
      <c r="WVX18" s="15"/>
      <c r="WVY18" s="15"/>
      <c r="WVZ18" s="15"/>
      <c r="WWA18" s="15"/>
      <c r="WWB18" s="15"/>
      <c r="WWC18" s="15"/>
      <c r="WWD18" s="15"/>
      <c r="WWE18" s="15"/>
      <c r="WWF18" s="15"/>
      <c r="WWG18" s="15"/>
      <c r="WWH18" s="15"/>
      <c r="WWI18" s="15"/>
      <c r="WWJ18" s="15"/>
      <c r="WWK18" s="15"/>
      <c r="WWL18" s="15"/>
      <c r="WWM18" s="15"/>
      <c r="WWN18" s="15"/>
      <c r="WWO18" s="15"/>
      <c r="WWP18" s="15"/>
      <c r="WWQ18" s="15"/>
      <c r="WWR18" s="15"/>
      <c r="WWS18" s="15"/>
      <c r="WWT18" s="15"/>
      <c r="WWU18" s="15"/>
      <c r="WWV18" s="15"/>
      <c r="WWW18" s="15"/>
      <c r="WWX18" s="15"/>
      <c r="WWY18" s="15"/>
      <c r="WWZ18" s="15"/>
      <c r="WXA18" s="15"/>
      <c r="WXB18" s="15"/>
      <c r="WXC18" s="15"/>
      <c r="WXD18" s="15"/>
      <c r="WXE18" s="15"/>
      <c r="WXF18" s="15"/>
      <c r="WXG18" s="15"/>
      <c r="WXH18" s="15"/>
      <c r="WXI18" s="15"/>
      <c r="WXJ18" s="15"/>
      <c r="WXK18" s="15"/>
      <c r="WXL18" s="15"/>
      <c r="WXM18" s="15"/>
      <c r="WXN18" s="15"/>
      <c r="WXO18" s="15"/>
      <c r="WXP18" s="15"/>
      <c r="WXQ18" s="15"/>
      <c r="WXR18" s="15"/>
      <c r="WXS18" s="15"/>
      <c r="WXT18" s="15"/>
      <c r="WXU18" s="15"/>
      <c r="WXV18" s="15"/>
      <c r="WXW18" s="15"/>
      <c r="WXX18" s="15"/>
      <c r="WXY18" s="15"/>
      <c r="WXZ18" s="15"/>
      <c r="WYA18" s="15"/>
      <c r="WYB18" s="15"/>
      <c r="WYC18" s="15"/>
      <c r="WYD18" s="15"/>
      <c r="WYE18" s="15"/>
      <c r="WYF18" s="15"/>
      <c r="WYG18" s="15"/>
      <c r="WYH18" s="15"/>
      <c r="WYI18" s="15"/>
      <c r="WYJ18" s="15"/>
      <c r="WYK18" s="15"/>
      <c r="WYL18" s="15"/>
      <c r="WYM18" s="15"/>
      <c r="WYN18" s="15"/>
      <c r="WYO18" s="15"/>
      <c r="WYP18" s="15"/>
      <c r="WYQ18" s="15"/>
      <c r="WYR18" s="15"/>
      <c r="WYS18" s="15"/>
      <c r="WYT18" s="15"/>
      <c r="WYU18" s="15"/>
      <c r="WYV18" s="15"/>
      <c r="WYW18" s="15"/>
      <c r="WYX18" s="15"/>
      <c r="WYY18" s="15"/>
      <c r="WYZ18" s="15"/>
      <c r="WZA18" s="15"/>
      <c r="WZB18" s="15"/>
      <c r="WZC18" s="15"/>
      <c r="WZD18" s="15"/>
      <c r="WZE18" s="15"/>
      <c r="WZF18" s="15"/>
      <c r="WZG18" s="15"/>
      <c r="WZH18" s="15"/>
      <c r="WZI18" s="15"/>
      <c r="WZJ18" s="15"/>
      <c r="WZK18" s="15"/>
      <c r="WZL18" s="15"/>
      <c r="WZM18" s="15"/>
      <c r="WZN18" s="15"/>
      <c r="WZO18" s="15"/>
      <c r="WZP18" s="15"/>
      <c r="WZQ18" s="15"/>
      <c r="WZR18" s="15"/>
      <c r="WZS18" s="15"/>
      <c r="WZT18" s="15"/>
      <c r="WZU18" s="15"/>
      <c r="WZV18" s="15"/>
      <c r="WZW18" s="15"/>
      <c r="WZX18" s="15"/>
      <c r="WZY18" s="15"/>
      <c r="WZZ18" s="15"/>
      <c r="XAA18" s="15"/>
      <c r="XAB18" s="15"/>
      <c r="XAC18" s="15"/>
      <c r="XAD18" s="15"/>
      <c r="XAE18" s="15"/>
      <c r="XAF18" s="15"/>
      <c r="XAG18" s="15"/>
      <c r="XAH18" s="15"/>
      <c r="XAI18" s="15"/>
      <c r="XAJ18" s="15"/>
      <c r="XAK18" s="15"/>
      <c r="XAL18" s="15"/>
      <c r="XAM18" s="15"/>
      <c r="XAN18" s="15"/>
      <c r="XAO18" s="15"/>
      <c r="XAP18" s="15"/>
      <c r="XAQ18" s="15"/>
      <c r="XAR18" s="15"/>
      <c r="XAS18" s="15"/>
      <c r="XAT18" s="15"/>
      <c r="XAU18" s="15"/>
      <c r="XAV18" s="15"/>
      <c r="XAW18" s="15"/>
      <c r="XAX18" s="15"/>
      <c r="XAY18" s="15"/>
      <c r="XAZ18" s="15"/>
      <c r="XBA18" s="15"/>
      <c r="XBB18" s="15"/>
      <c r="XBC18" s="15"/>
      <c r="XBD18" s="15"/>
      <c r="XBE18" s="15"/>
      <c r="XBF18" s="15"/>
      <c r="XBG18" s="15"/>
      <c r="XBH18" s="15"/>
      <c r="XBI18" s="15"/>
      <c r="XBJ18" s="15"/>
      <c r="XBK18" s="15"/>
      <c r="XBL18" s="15"/>
      <c r="XBM18" s="15"/>
      <c r="XBN18" s="15"/>
      <c r="XBO18" s="15"/>
      <c r="XBP18" s="15"/>
      <c r="XBQ18" s="15"/>
      <c r="XBR18" s="15"/>
      <c r="XBS18" s="15"/>
      <c r="XBT18" s="15"/>
      <c r="XBU18" s="15"/>
      <c r="XBV18" s="15"/>
      <c r="XBW18" s="15"/>
      <c r="XBX18" s="15"/>
      <c r="XBY18" s="15"/>
      <c r="XBZ18" s="15"/>
      <c r="XCA18" s="15"/>
      <c r="XCB18" s="15"/>
      <c r="XCC18" s="15"/>
      <c r="XCD18" s="15"/>
      <c r="XCE18" s="15"/>
      <c r="XCF18" s="15"/>
      <c r="XCG18" s="15"/>
      <c r="XCH18" s="15"/>
      <c r="XCI18" s="15"/>
      <c r="XCJ18" s="15"/>
      <c r="XCK18" s="15"/>
      <c r="XCL18" s="15"/>
      <c r="XCM18" s="15"/>
      <c r="XCN18" s="15"/>
      <c r="XCO18" s="15"/>
      <c r="XCP18" s="15"/>
      <c r="XCQ18" s="15"/>
      <c r="XCR18" s="15"/>
      <c r="XCS18" s="15"/>
      <c r="XCT18" s="15"/>
      <c r="XCU18" s="15"/>
      <c r="XCV18" s="15"/>
      <c r="XCW18" s="15"/>
      <c r="XCX18" s="15"/>
      <c r="XCY18" s="15"/>
      <c r="XCZ18" s="15"/>
      <c r="XDA18" s="15"/>
      <c r="XDB18" s="15"/>
      <c r="XDC18" s="15"/>
      <c r="XDD18" s="15"/>
      <c r="XDE18" s="15"/>
      <c r="XDF18" s="15"/>
      <c r="XDG18" s="15"/>
      <c r="XDH18" s="15"/>
      <c r="XDI18" s="15"/>
      <c r="XDJ18" s="15"/>
      <c r="XDK18" s="15"/>
      <c r="XDL18" s="15"/>
      <c r="XDM18" s="15"/>
      <c r="XDN18" s="15"/>
      <c r="XDO18" s="15"/>
      <c r="XDP18" s="15"/>
      <c r="XDQ18" s="15"/>
      <c r="XDR18" s="15"/>
      <c r="XDS18" s="15"/>
      <c r="XDT18" s="15"/>
      <c r="XDU18" s="15"/>
      <c r="XDV18" s="15"/>
      <c r="XDW18" s="15"/>
      <c r="XDX18" s="15"/>
      <c r="XDY18" s="15"/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  <c r="XEP18" s="15"/>
      <c r="XEQ18" s="15"/>
      <c r="XER18" s="15"/>
      <c r="XES18" s="15"/>
      <c r="XET18" s="15"/>
      <c r="XEU18" s="15"/>
      <c r="XEV18" s="15"/>
      <c r="XEW18" s="15"/>
      <c r="XEX18" s="15"/>
      <c r="XEY18" s="15"/>
      <c r="XEZ18" s="15"/>
      <c r="XFA18" s="15"/>
      <c r="XFB18" s="15"/>
      <c r="XFC18" s="15"/>
    </row>
    <row r="19" spans="1:16383" x14ac:dyDescent="0.25">
      <c r="A19" s="149">
        <v>2017</v>
      </c>
      <c r="B19" s="12">
        <v>25379</v>
      </c>
      <c r="C19" s="10">
        <v>514470.88384999987</v>
      </c>
      <c r="D19" s="12">
        <f t="shared" si="0"/>
        <v>279061</v>
      </c>
      <c r="E19" s="12">
        <f t="shared" si="1"/>
        <v>4902785.1508900002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  <c r="WVN19" s="15"/>
      <c r="WVO19" s="15"/>
      <c r="WVP19" s="15"/>
      <c r="WVQ19" s="15"/>
      <c r="WVR19" s="15"/>
      <c r="WVS19" s="15"/>
      <c r="WVT19" s="15"/>
      <c r="WVU19" s="15"/>
      <c r="WVV19" s="15"/>
      <c r="WVW19" s="15"/>
      <c r="WVX19" s="15"/>
      <c r="WVY19" s="15"/>
      <c r="WVZ19" s="15"/>
      <c r="WWA19" s="15"/>
      <c r="WWB19" s="15"/>
      <c r="WWC19" s="15"/>
      <c r="WWD19" s="15"/>
      <c r="WWE19" s="15"/>
      <c r="WWF19" s="15"/>
      <c r="WWG19" s="15"/>
      <c r="WWH19" s="15"/>
      <c r="WWI19" s="15"/>
      <c r="WWJ19" s="15"/>
      <c r="WWK19" s="15"/>
      <c r="WWL19" s="15"/>
      <c r="WWM19" s="15"/>
      <c r="WWN19" s="15"/>
      <c r="WWO19" s="15"/>
      <c r="WWP19" s="15"/>
      <c r="WWQ19" s="15"/>
      <c r="WWR19" s="15"/>
      <c r="WWS19" s="15"/>
      <c r="WWT19" s="15"/>
      <c r="WWU19" s="15"/>
      <c r="WWV19" s="15"/>
      <c r="WWW19" s="15"/>
      <c r="WWX19" s="15"/>
      <c r="WWY19" s="15"/>
      <c r="WWZ19" s="15"/>
      <c r="WXA19" s="15"/>
      <c r="WXB19" s="15"/>
      <c r="WXC19" s="15"/>
      <c r="WXD19" s="15"/>
      <c r="WXE19" s="15"/>
      <c r="WXF19" s="15"/>
      <c r="WXG19" s="15"/>
      <c r="WXH19" s="15"/>
      <c r="WXI19" s="15"/>
      <c r="WXJ19" s="15"/>
      <c r="WXK19" s="15"/>
      <c r="WXL19" s="15"/>
      <c r="WXM19" s="15"/>
      <c r="WXN19" s="15"/>
      <c r="WXO19" s="15"/>
      <c r="WXP19" s="15"/>
      <c r="WXQ19" s="15"/>
      <c r="WXR19" s="15"/>
      <c r="WXS19" s="15"/>
      <c r="WXT19" s="15"/>
      <c r="WXU19" s="15"/>
      <c r="WXV19" s="15"/>
      <c r="WXW19" s="15"/>
      <c r="WXX19" s="15"/>
      <c r="WXY19" s="15"/>
      <c r="WXZ19" s="15"/>
      <c r="WYA19" s="15"/>
      <c r="WYB19" s="15"/>
      <c r="WYC19" s="15"/>
      <c r="WYD19" s="15"/>
      <c r="WYE19" s="15"/>
      <c r="WYF19" s="15"/>
      <c r="WYG19" s="15"/>
      <c r="WYH19" s="15"/>
      <c r="WYI19" s="15"/>
      <c r="WYJ19" s="15"/>
      <c r="WYK19" s="15"/>
      <c r="WYL19" s="15"/>
      <c r="WYM19" s="15"/>
      <c r="WYN19" s="15"/>
      <c r="WYO19" s="15"/>
      <c r="WYP19" s="15"/>
      <c r="WYQ19" s="15"/>
      <c r="WYR19" s="15"/>
      <c r="WYS19" s="15"/>
      <c r="WYT19" s="15"/>
      <c r="WYU19" s="15"/>
      <c r="WYV19" s="15"/>
      <c r="WYW19" s="15"/>
      <c r="WYX19" s="15"/>
      <c r="WYY19" s="15"/>
      <c r="WYZ19" s="15"/>
      <c r="WZA19" s="15"/>
      <c r="WZB19" s="15"/>
      <c r="WZC19" s="15"/>
      <c r="WZD19" s="15"/>
      <c r="WZE19" s="15"/>
      <c r="WZF19" s="15"/>
      <c r="WZG19" s="15"/>
      <c r="WZH19" s="15"/>
      <c r="WZI19" s="15"/>
      <c r="WZJ19" s="15"/>
      <c r="WZK19" s="15"/>
      <c r="WZL19" s="15"/>
      <c r="WZM19" s="15"/>
      <c r="WZN19" s="15"/>
      <c r="WZO19" s="15"/>
      <c r="WZP19" s="15"/>
      <c r="WZQ19" s="15"/>
      <c r="WZR19" s="15"/>
      <c r="WZS19" s="15"/>
      <c r="WZT19" s="15"/>
      <c r="WZU19" s="15"/>
      <c r="WZV19" s="15"/>
      <c r="WZW19" s="15"/>
      <c r="WZX19" s="15"/>
      <c r="WZY19" s="15"/>
      <c r="WZZ19" s="15"/>
      <c r="XAA19" s="15"/>
      <c r="XAB19" s="15"/>
      <c r="XAC19" s="15"/>
      <c r="XAD19" s="15"/>
      <c r="XAE19" s="15"/>
      <c r="XAF19" s="15"/>
      <c r="XAG19" s="15"/>
      <c r="XAH19" s="15"/>
      <c r="XAI19" s="15"/>
      <c r="XAJ19" s="15"/>
      <c r="XAK19" s="15"/>
      <c r="XAL19" s="15"/>
      <c r="XAM19" s="15"/>
      <c r="XAN19" s="15"/>
      <c r="XAO19" s="15"/>
      <c r="XAP19" s="15"/>
      <c r="XAQ19" s="15"/>
      <c r="XAR19" s="15"/>
      <c r="XAS19" s="15"/>
      <c r="XAT19" s="15"/>
      <c r="XAU19" s="15"/>
      <c r="XAV19" s="15"/>
      <c r="XAW19" s="15"/>
      <c r="XAX19" s="15"/>
      <c r="XAY19" s="15"/>
      <c r="XAZ19" s="15"/>
      <c r="XBA19" s="15"/>
      <c r="XBB19" s="15"/>
      <c r="XBC19" s="15"/>
      <c r="XBD19" s="15"/>
      <c r="XBE19" s="15"/>
      <c r="XBF19" s="15"/>
      <c r="XBG19" s="15"/>
      <c r="XBH19" s="15"/>
      <c r="XBI19" s="15"/>
      <c r="XBJ19" s="15"/>
      <c r="XBK19" s="15"/>
      <c r="XBL19" s="15"/>
      <c r="XBM19" s="15"/>
      <c r="XBN19" s="15"/>
      <c r="XBO19" s="15"/>
      <c r="XBP19" s="15"/>
      <c r="XBQ19" s="15"/>
      <c r="XBR19" s="15"/>
      <c r="XBS19" s="15"/>
      <c r="XBT19" s="15"/>
      <c r="XBU19" s="15"/>
      <c r="XBV19" s="15"/>
      <c r="XBW19" s="15"/>
      <c r="XBX19" s="15"/>
      <c r="XBY19" s="15"/>
      <c r="XBZ19" s="15"/>
      <c r="XCA19" s="15"/>
      <c r="XCB19" s="15"/>
      <c r="XCC19" s="15"/>
      <c r="XCD19" s="15"/>
      <c r="XCE19" s="15"/>
      <c r="XCF19" s="15"/>
      <c r="XCG19" s="15"/>
      <c r="XCH19" s="15"/>
      <c r="XCI19" s="15"/>
      <c r="XCJ19" s="15"/>
      <c r="XCK19" s="15"/>
      <c r="XCL19" s="15"/>
      <c r="XCM19" s="15"/>
      <c r="XCN19" s="15"/>
      <c r="XCO19" s="15"/>
      <c r="XCP19" s="15"/>
      <c r="XCQ19" s="15"/>
      <c r="XCR19" s="15"/>
      <c r="XCS19" s="15"/>
      <c r="XCT19" s="15"/>
      <c r="XCU19" s="15"/>
      <c r="XCV19" s="15"/>
      <c r="XCW19" s="15"/>
      <c r="XCX19" s="15"/>
      <c r="XCY19" s="15"/>
      <c r="XCZ19" s="15"/>
      <c r="XDA19" s="15"/>
      <c r="XDB19" s="15"/>
      <c r="XDC19" s="15"/>
      <c r="XDD19" s="15"/>
      <c r="XDE19" s="15"/>
      <c r="XDF19" s="15"/>
      <c r="XDG19" s="15"/>
      <c r="XDH19" s="15"/>
      <c r="XDI19" s="15"/>
      <c r="XDJ19" s="15"/>
      <c r="XDK19" s="15"/>
      <c r="XDL19" s="15"/>
      <c r="XDM19" s="15"/>
      <c r="XDN19" s="15"/>
      <c r="XDO19" s="15"/>
      <c r="XDP19" s="15"/>
      <c r="XDQ19" s="15"/>
      <c r="XDR19" s="15"/>
      <c r="XDS19" s="15"/>
      <c r="XDT19" s="15"/>
      <c r="XDU19" s="15"/>
      <c r="XDV19" s="15"/>
      <c r="XDW19" s="15"/>
      <c r="XDX19" s="15"/>
      <c r="XDY19" s="15"/>
      <c r="XDZ19" s="15"/>
      <c r="XEA19" s="15"/>
      <c r="XEB19" s="15"/>
      <c r="XEC19" s="15"/>
      <c r="XED19" s="15"/>
      <c r="XEE19" s="15"/>
      <c r="XEF19" s="15"/>
      <c r="XEG19" s="15"/>
      <c r="XEH19" s="15"/>
      <c r="XEI19" s="15"/>
      <c r="XEJ19" s="15"/>
      <c r="XEK19" s="15"/>
      <c r="XEL19" s="15"/>
      <c r="XEM19" s="15"/>
      <c r="XEN19" s="15"/>
      <c r="XEO19" s="15"/>
      <c r="XEP19" s="15"/>
      <c r="XEQ19" s="15"/>
      <c r="XER19" s="15"/>
      <c r="XES19" s="15"/>
      <c r="XET19" s="15"/>
      <c r="XEU19" s="15"/>
      <c r="XEV19" s="15"/>
      <c r="XEW19" s="15"/>
      <c r="XEX19" s="15"/>
      <c r="XEY19" s="15"/>
      <c r="XEZ19" s="15"/>
      <c r="XFA19" s="15"/>
      <c r="XFB19" s="15"/>
      <c r="XFC19" s="15"/>
    </row>
    <row r="20" spans="1:16383" x14ac:dyDescent="0.25">
      <c r="A20" s="149">
        <v>2018</v>
      </c>
      <c r="B20" s="12">
        <v>12979</v>
      </c>
      <c r="C20" s="10">
        <v>355127.18595000048</v>
      </c>
      <c r="D20" s="12">
        <f t="shared" si="0"/>
        <v>292040</v>
      </c>
      <c r="E20" s="12">
        <f t="shared" si="1"/>
        <v>5257912.3368400009</v>
      </c>
    </row>
    <row r="21" spans="1:16383" x14ac:dyDescent="0.25">
      <c r="A21" s="149">
        <v>2019</v>
      </c>
      <c r="B21" s="12">
        <v>53256</v>
      </c>
      <c r="C21" s="10">
        <v>1388612.91386996</v>
      </c>
      <c r="D21" s="12">
        <f t="shared" si="0"/>
        <v>345296</v>
      </c>
      <c r="E21" s="12">
        <f t="shared" si="1"/>
        <v>6646525.2507099612</v>
      </c>
    </row>
    <row r="22" spans="1:16383" x14ac:dyDescent="0.25">
      <c r="A22" s="149">
        <v>2020</v>
      </c>
      <c r="B22" s="12">
        <v>48451</v>
      </c>
      <c r="C22" s="10">
        <v>1321709.8322999973</v>
      </c>
      <c r="D22" s="12">
        <f>+D21+B22</f>
        <v>393747</v>
      </c>
      <c r="E22" s="12">
        <f t="shared" ref="E22" si="2">+C22+E21</f>
        <v>7968235.0830099583</v>
      </c>
    </row>
    <row r="23" spans="1:16383" x14ac:dyDescent="0.25">
      <c r="A23" s="149">
        <v>2021</v>
      </c>
      <c r="B23" s="12">
        <v>46087</v>
      </c>
      <c r="C23" s="10">
        <v>1399669.4301499987</v>
      </c>
      <c r="D23" s="12">
        <f>+D22+B23</f>
        <v>439834</v>
      </c>
      <c r="E23" s="12">
        <f t="shared" ref="E23" si="3">+C23+E22</f>
        <v>9367904.5131599568</v>
      </c>
    </row>
    <row r="24" spans="1:16383" x14ac:dyDescent="0.25">
      <c r="A24" s="162" t="s">
        <v>91</v>
      </c>
      <c r="B24" s="12">
        <v>7101</v>
      </c>
      <c r="C24" s="10">
        <v>256949.60084999999</v>
      </c>
      <c r="D24" s="12">
        <f>+D23+B24</f>
        <v>446935</v>
      </c>
      <c r="E24" s="12">
        <f>+E23+C24</f>
        <v>9624854.1140099559</v>
      </c>
    </row>
    <row r="25" spans="1:16383" ht="10.5" customHeight="1" x14ac:dyDescent="0.25">
      <c r="A25" s="193" t="str">
        <f>"Nota: Las colocaciones en dólares han sido convertidas a moneda nacional según el tipo de cambio contable de su período"</f>
        <v>Nota: Las colocaciones en dólares han sido convertidas a moneda nacional según el tipo de cambio contable de su período</v>
      </c>
      <c r="B25" s="193"/>
      <c r="C25" s="193"/>
      <c r="D25" s="193"/>
      <c r="E25" s="193"/>
    </row>
    <row r="26" spans="1:16383" ht="10.5" customHeight="1" x14ac:dyDescent="0.25">
      <c r="A26" s="194" t="s">
        <v>38</v>
      </c>
      <c r="B26" s="194"/>
      <c r="C26" s="194"/>
      <c r="D26" s="194"/>
      <c r="E26" s="194"/>
    </row>
    <row r="27" spans="1:16383" ht="6" customHeight="1" x14ac:dyDescent="0.25">
      <c r="A27" s="195" t="s">
        <v>74</v>
      </c>
      <c r="B27" s="195"/>
      <c r="C27" s="195"/>
      <c r="D27" s="195"/>
      <c r="E27" s="195"/>
    </row>
    <row r="28" spans="1:16383" ht="6" customHeight="1" x14ac:dyDescent="0.25">
      <c r="A28" s="195"/>
      <c r="B28" s="195"/>
      <c r="C28" s="195"/>
      <c r="D28" s="195"/>
      <c r="E28" s="195"/>
    </row>
    <row r="29" spans="1:16383" ht="6.75" hidden="1" customHeight="1" x14ac:dyDescent="0.25">
      <c r="A29" s="195"/>
      <c r="B29" s="195"/>
      <c r="C29" s="195"/>
      <c r="D29" s="195"/>
      <c r="E29" s="195"/>
    </row>
    <row r="30" spans="1:16383" ht="18.75" customHeight="1" x14ac:dyDescent="0.25">
      <c r="A30" s="187" t="s">
        <v>47</v>
      </c>
      <c r="B30" s="187"/>
      <c r="C30" s="187"/>
      <c r="D30" s="187"/>
      <c r="E30" s="187"/>
    </row>
    <row r="31" spans="1:16383" ht="0.75" customHeight="1" x14ac:dyDescent="0.25"/>
  </sheetData>
  <mergeCells count="8">
    <mergeCell ref="A30:E30"/>
    <mergeCell ref="A1:E1"/>
    <mergeCell ref="A2:A3"/>
    <mergeCell ref="B2:C2"/>
    <mergeCell ref="D2:E2"/>
    <mergeCell ref="A25:E25"/>
    <mergeCell ref="A26:E26"/>
    <mergeCell ref="A27:E29"/>
  </mergeCells>
  <hyperlinks>
    <hyperlink ref="A1" location="Índice!B3" display="1. PERÚ: DESEMBOLSOS DE BFH, AL 30 DE SETIEMBRE DE 2017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94"/>
  <sheetViews>
    <sheetView view="pageBreakPreview" zoomScaleNormal="85" zoomScaleSheetLayoutView="100" workbookViewId="0">
      <selection activeCell="B12" sqref="B12"/>
    </sheetView>
  </sheetViews>
  <sheetFormatPr baseColWidth="10" defaultColWidth="0" defaultRowHeight="15" customHeight="1" zeroHeight="1" x14ac:dyDescent="0.25"/>
  <cols>
    <col min="1" max="1" width="11.42578125" style="4" customWidth="1"/>
    <col min="2" max="4" width="16.42578125" style="4" customWidth="1"/>
    <col min="5" max="5" width="12.85546875" style="4" customWidth="1"/>
    <col min="6" max="16384" width="11.42578125" style="4" hidden="1"/>
  </cols>
  <sheetData>
    <row r="1" spans="1:5" ht="15" customHeight="1" x14ac:dyDescent="0.25">
      <c r="A1" s="188" t="str">
        <f>"2. "&amp;Índice!B4</f>
        <v>2. PERÚ: DESEMBOLSOS DE BFH POR MODALIDAD, AL CIERRE DE MARZO DE 2022</v>
      </c>
      <c r="B1" s="188"/>
      <c r="C1" s="188"/>
      <c r="D1" s="188"/>
      <c r="E1" s="188"/>
    </row>
    <row r="2" spans="1:5" ht="33.75" customHeight="1" x14ac:dyDescent="0.25">
      <c r="A2" s="16" t="s">
        <v>0</v>
      </c>
      <c r="B2" s="5" t="s">
        <v>32</v>
      </c>
      <c r="C2" s="5" t="s">
        <v>33</v>
      </c>
      <c r="D2" s="6" t="s">
        <v>34</v>
      </c>
      <c r="E2" s="5" t="s">
        <v>26</v>
      </c>
    </row>
    <row r="3" spans="1:5" s="20" customFormat="1" ht="15" customHeight="1" x14ac:dyDescent="0.25">
      <c r="A3" s="17"/>
      <c r="B3" s="18" t="s">
        <v>35</v>
      </c>
      <c r="C3" s="19"/>
      <c r="D3" s="19"/>
    </row>
    <row r="4" spans="1:5" x14ac:dyDescent="0.25">
      <c r="A4" s="63" t="s">
        <v>26</v>
      </c>
      <c r="B4" s="8">
        <f t="shared" ref="B4:C4" si="0">SUM(B5:B24)</f>
        <v>83175</v>
      </c>
      <c r="C4" s="8">
        <f t="shared" si="0"/>
        <v>353561</v>
      </c>
      <c r="D4" s="8">
        <f>SUM(D5:D24)</f>
        <v>10199</v>
      </c>
      <c r="E4" s="8">
        <f>SUM(E5:E24)</f>
        <v>446935</v>
      </c>
    </row>
    <row r="5" spans="1:5" x14ac:dyDescent="0.25">
      <c r="A5" s="21" t="s">
        <v>36</v>
      </c>
      <c r="B5" s="11">
        <v>688</v>
      </c>
      <c r="C5" s="22">
        <v>0</v>
      </c>
      <c r="D5" s="23">
        <v>0</v>
      </c>
      <c r="E5" s="64">
        <v>688</v>
      </c>
    </row>
    <row r="6" spans="1:5" x14ac:dyDescent="0.25">
      <c r="A6" s="151">
        <v>2004</v>
      </c>
      <c r="B6" s="11">
        <v>1912</v>
      </c>
      <c r="C6" s="25">
        <v>0</v>
      </c>
      <c r="D6" s="25">
        <v>0</v>
      </c>
      <c r="E6" s="64">
        <v>1912</v>
      </c>
    </row>
    <row r="7" spans="1:5" x14ac:dyDescent="0.25">
      <c r="A7" s="151">
        <v>2005</v>
      </c>
      <c r="B7" s="25">
        <v>1839</v>
      </c>
      <c r="C7" s="25">
        <v>13</v>
      </c>
      <c r="D7" s="25">
        <v>0</v>
      </c>
      <c r="E7" s="64">
        <v>1852</v>
      </c>
    </row>
    <row r="8" spans="1:5" x14ac:dyDescent="0.25">
      <c r="A8" s="151">
        <v>2006</v>
      </c>
      <c r="B8" s="25">
        <v>1991</v>
      </c>
      <c r="C8" s="25">
        <v>26</v>
      </c>
      <c r="D8" s="25">
        <v>8</v>
      </c>
      <c r="E8" s="64">
        <v>2025</v>
      </c>
    </row>
    <row r="9" spans="1:5" x14ac:dyDescent="0.25">
      <c r="A9" s="151">
        <v>2007</v>
      </c>
      <c r="B9" s="25">
        <v>1887</v>
      </c>
      <c r="C9" s="25">
        <v>398</v>
      </c>
      <c r="D9" s="25">
        <v>109</v>
      </c>
      <c r="E9" s="64">
        <v>2394</v>
      </c>
    </row>
    <row r="10" spans="1:5" x14ac:dyDescent="0.25">
      <c r="A10" s="151">
        <v>2008</v>
      </c>
      <c r="B10" s="25">
        <v>2396</v>
      </c>
      <c r="C10" s="25">
        <v>6120</v>
      </c>
      <c r="D10" s="25">
        <v>772</v>
      </c>
      <c r="E10" s="64">
        <v>9288</v>
      </c>
    </row>
    <row r="11" spans="1:5" x14ac:dyDescent="0.25">
      <c r="A11" s="151">
        <v>2009</v>
      </c>
      <c r="B11" s="25">
        <v>3867</v>
      </c>
      <c r="C11" s="25">
        <v>22866</v>
      </c>
      <c r="D11" s="25">
        <v>1732</v>
      </c>
      <c r="E11" s="64">
        <v>28465</v>
      </c>
    </row>
    <row r="12" spans="1:5" x14ac:dyDescent="0.25">
      <c r="A12" s="151">
        <v>2010</v>
      </c>
      <c r="B12" s="25">
        <v>5353</v>
      </c>
      <c r="C12" s="25">
        <v>12833</v>
      </c>
      <c r="D12" s="25">
        <v>549</v>
      </c>
      <c r="E12" s="64">
        <v>18735</v>
      </c>
    </row>
    <row r="13" spans="1:5" x14ac:dyDescent="0.25">
      <c r="A13" s="151">
        <v>2011</v>
      </c>
      <c r="B13" s="25">
        <v>5991</v>
      </c>
      <c r="C13" s="25">
        <v>6071</v>
      </c>
      <c r="D13" s="25">
        <v>432</v>
      </c>
      <c r="E13" s="64">
        <v>12494</v>
      </c>
    </row>
    <row r="14" spans="1:5" x14ac:dyDescent="0.25">
      <c r="A14" s="151">
        <v>2012</v>
      </c>
      <c r="B14" s="25">
        <v>4498</v>
      </c>
      <c r="C14" s="25">
        <v>12597</v>
      </c>
      <c r="D14" s="25">
        <v>405</v>
      </c>
      <c r="E14" s="64">
        <v>17500</v>
      </c>
    </row>
    <row r="15" spans="1:5" x14ac:dyDescent="0.25">
      <c r="A15" s="151">
        <v>2013</v>
      </c>
      <c r="B15" s="25">
        <v>3414</v>
      </c>
      <c r="C15" s="25">
        <v>20492</v>
      </c>
      <c r="D15" s="25">
        <v>8</v>
      </c>
      <c r="E15" s="64">
        <v>23914</v>
      </c>
    </row>
    <row r="16" spans="1:5" x14ac:dyDescent="0.25">
      <c r="A16" s="151">
        <v>2014</v>
      </c>
      <c r="B16" s="25">
        <v>4260</v>
      </c>
      <c r="C16" s="25">
        <v>40904</v>
      </c>
      <c r="D16" s="25">
        <v>0</v>
      </c>
      <c r="E16" s="64">
        <v>45164</v>
      </c>
    </row>
    <row r="17" spans="1:5" x14ac:dyDescent="0.25">
      <c r="A17" s="150">
        <v>2015</v>
      </c>
      <c r="B17" s="14">
        <v>2837</v>
      </c>
      <c r="C17" s="14">
        <v>46467</v>
      </c>
      <c r="D17" s="14">
        <v>1101</v>
      </c>
      <c r="E17" s="64">
        <v>50405</v>
      </c>
    </row>
    <row r="18" spans="1:5" x14ac:dyDescent="0.25">
      <c r="A18" s="150">
        <v>2016</v>
      </c>
      <c r="B18" s="25">
        <v>1577</v>
      </c>
      <c r="C18" s="25">
        <v>34344</v>
      </c>
      <c r="D18" s="25">
        <v>2925</v>
      </c>
      <c r="E18" s="64">
        <v>38846</v>
      </c>
    </row>
    <row r="19" spans="1:5" x14ac:dyDescent="0.25">
      <c r="A19" s="150">
        <v>2017</v>
      </c>
      <c r="B19" s="14">
        <v>3182</v>
      </c>
      <c r="C19" s="14">
        <v>20421</v>
      </c>
      <c r="D19" s="14">
        <v>1776</v>
      </c>
      <c r="E19" s="66">
        <v>25379</v>
      </c>
    </row>
    <row r="20" spans="1:5" x14ac:dyDescent="0.25">
      <c r="A20" s="152">
        <v>2018</v>
      </c>
      <c r="B20" s="59">
        <v>5131</v>
      </c>
      <c r="C20" s="59">
        <v>7810</v>
      </c>
      <c r="D20" s="131">
        <v>38</v>
      </c>
      <c r="E20" s="132">
        <v>12979</v>
      </c>
    </row>
    <row r="21" spans="1:5" x14ac:dyDescent="0.25">
      <c r="A21" s="150">
        <f>'01'!A21</f>
        <v>2019</v>
      </c>
      <c r="B21" s="14">
        <v>10089</v>
      </c>
      <c r="C21" s="14">
        <v>42845</v>
      </c>
      <c r="D21" s="14">
        <v>322</v>
      </c>
      <c r="E21" s="66">
        <v>53256</v>
      </c>
    </row>
    <row r="22" spans="1:5" x14ac:dyDescent="0.25">
      <c r="A22" s="150">
        <v>2020</v>
      </c>
      <c r="B22" s="14">
        <v>5400</v>
      </c>
      <c r="C22" s="14">
        <v>43029</v>
      </c>
      <c r="D22" s="14">
        <v>22</v>
      </c>
      <c r="E22" s="66">
        <v>48451</v>
      </c>
    </row>
    <row r="23" spans="1:5" x14ac:dyDescent="0.25">
      <c r="A23" s="150">
        <v>2021</v>
      </c>
      <c r="B23" s="14">
        <v>11215</v>
      </c>
      <c r="C23" s="14">
        <v>34872</v>
      </c>
      <c r="D23" s="14">
        <v>0</v>
      </c>
      <c r="E23" s="174">
        <v>46087</v>
      </c>
    </row>
    <row r="24" spans="1:5" x14ac:dyDescent="0.25">
      <c r="A24" s="162" t="str">
        <f>+'01'!A24</f>
        <v>Ene-Mar 2022</v>
      </c>
      <c r="B24" s="136">
        <v>5648</v>
      </c>
      <c r="C24" s="136">
        <v>1453</v>
      </c>
      <c r="D24" s="137">
        <v>0</v>
      </c>
      <c r="E24" s="138">
        <f>+SUM(B24:D24)</f>
        <v>7101</v>
      </c>
    </row>
    <row r="25" spans="1:5" x14ac:dyDescent="0.25">
      <c r="A25" s="159"/>
      <c r="B25" s="130" t="s">
        <v>48</v>
      </c>
      <c r="C25" s="28"/>
      <c r="D25" s="129"/>
      <c r="E25" s="29"/>
    </row>
    <row r="26" spans="1:5" x14ac:dyDescent="0.25">
      <c r="A26" s="63" t="s">
        <v>26</v>
      </c>
      <c r="B26" s="8">
        <f>SUM(B27:B46)</f>
        <v>2169232.3267099997</v>
      </c>
      <c r="C26" s="8">
        <f>SUM(C27:C46)</f>
        <v>7372808.1471999967</v>
      </c>
      <c r="D26" s="8">
        <f>SUM(D27:D46)</f>
        <v>82813.640100000004</v>
      </c>
      <c r="E26" s="8">
        <f>SUM(E27:XFD46)</f>
        <v>9624854.1140099969</v>
      </c>
    </row>
    <row r="27" spans="1:5" x14ac:dyDescent="0.25">
      <c r="A27" s="21" t="s">
        <v>36</v>
      </c>
      <c r="B27" s="11">
        <v>8613.81</v>
      </c>
      <c r="C27" s="22">
        <v>0</v>
      </c>
      <c r="D27" s="23">
        <v>0</v>
      </c>
      <c r="E27" s="64">
        <v>8613.81</v>
      </c>
    </row>
    <row r="28" spans="1:5" x14ac:dyDescent="0.25">
      <c r="A28" s="151">
        <v>2004</v>
      </c>
      <c r="B28" s="11">
        <v>23310.899999999918</v>
      </c>
      <c r="C28" s="25">
        <v>0</v>
      </c>
      <c r="D28" s="25">
        <v>0</v>
      </c>
      <c r="E28" s="64">
        <v>23310.899999999918</v>
      </c>
    </row>
    <row r="29" spans="1:5" x14ac:dyDescent="0.25">
      <c r="A29" s="151">
        <v>2005</v>
      </c>
      <c r="B29" s="25">
        <v>21878.964000000007</v>
      </c>
      <c r="C29" s="25">
        <v>119.45639999999999</v>
      </c>
      <c r="D29" s="25">
        <v>0</v>
      </c>
      <c r="E29" s="64">
        <v>21998.420400000006</v>
      </c>
    </row>
    <row r="30" spans="1:5" x14ac:dyDescent="0.25">
      <c r="A30" s="151">
        <v>2006</v>
      </c>
      <c r="B30" s="25">
        <v>23409.056159999989</v>
      </c>
      <c r="C30" s="25">
        <v>237.55648000000005</v>
      </c>
      <c r="D30" s="25">
        <v>31.363199999999996</v>
      </c>
      <c r="E30" s="64">
        <v>23677.975839999985</v>
      </c>
    </row>
    <row r="31" spans="1:5" x14ac:dyDescent="0.25">
      <c r="A31" s="151">
        <v>2007</v>
      </c>
      <c r="B31" s="25">
        <v>23243.359199999999</v>
      </c>
      <c r="C31" s="25">
        <v>4139.5016000000005</v>
      </c>
      <c r="D31" s="25">
        <v>503.06200000000001</v>
      </c>
      <c r="E31" s="64">
        <v>27885.922799999997</v>
      </c>
    </row>
    <row r="32" spans="1:5" x14ac:dyDescent="0.25">
      <c r="A32" s="151">
        <v>2008</v>
      </c>
      <c r="B32" s="25">
        <v>31286.580800000007</v>
      </c>
      <c r="C32" s="25">
        <v>98049.652000000002</v>
      </c>
      <c r="D32" s="25">
        <v>5083.96</v>
      </c>
      <c r="E32" s="64">
        <v>134420.19280000002</v>
      </c>
    </row>
    <row r="33" spans="1:5" x14ac:dyDescent="0.25">
      <c r="A33" s="151">
        <v>2009</v>
      </c>
      <c r="B33" s="25">
        <v>67163.81240000001</v>
      </c>
      <c r="C33" s="25">
        <v>376577.96</v>
      </c>
      <c r="D33" s="25">
        <v>11604.4</v>
      </c>
      <c r="E33" s="64">
        <v>455346.17239999998</v>
      </c>
    </row>
    <row r="34" spans="1:5" x14ac:dyDescent="0.25">
      <c r="A34" s="151">
        <v>2010</v>
      </c>
      <c r="B34" s="25">
        <v>94959.604800000001</v>
      </c>
      <c r="C34" s="25">
        <v>214917.67</v>
      </c>
      <c r="D34" s="25">
        <v>3693.7</v>
      </c>
      <c r="E34" s="64">
        <v>313570.97480000003</v>
      </c>
    </row>
    <row r="35" spans="1:5" x14ac:dyDescent="0.25">
      <c r="A35" s="151">
        <v>2011</v>
      </c>
      <c r="B35" s="25">
        <v>106980.45</v>
      </c>
      <c r="C35" s="25">
        <v>101987.175</v>
      </c>
      <c r="D35" s="25">
        <v>2940.46</v>
      </c>
      <c r="E35" s="64">
        <v>211908.08499999999</v>
      </c>
    </row>
    <row r="36" spans="1:5" x14ac:dyDescent="0.25">
      <c r="A36" s="151">
        <v>2012</v>
      </c>
      <c r="B36" s="25">
        <v>79710.75</v>
      </c>
      <c r="C36" s="25">
        <v>216503.67624999999</v>
      </c>
      <c r="D36" s="25">
        <v>2771.0549999999998</v>
      </c>
      <c r="E36" s="64">
        <v>298985.48125000001</v>
      </c>
    </row>
    <row r="37" spans="1:5" x14ac:dyDescent="0.25">
      <c r="A37" s="151">
        <v>2013</v>
      </c>
      <c r="B37" s="25">
        <v>62608.95</v>
      </c>
      <c r="C37" s="25">
        <v>355445.69124999997</v>
      </c>
      <c r="D37" s="25">
        <v>55.005000000000003</v>
      </c>
      <c r="E37" s="64">
        <v>418109.64624999999</v>
      </c>
    </row>
    <row r="38" spans="1:5" x14ac:dyDescent="0.25">
      <c r="A38" s="151">
        <v>2014</v>
      </c>
      <c r="B38" s="25">
        <v>77666.399999999994</v>
      </c>
      <c r="C38" s="25">
        <v>725128.60055000009</v>
      </c>
      <c r="D38" s="25">
        <v>0</v>
      </c>
      <c r="E38" s="64">
        <v>802795.00055000011</v>
      </c>
    </row>
    <row r="39" spans="1:5" x14ac:dyDescent="0.25">
      <c r="A39" s="150">
        <v>2015</v>
      </c>
      <c r="B39" s="14">
        <v>53526.25</v>
      </c>
      <c r="C39" s="14">
        <v>861441.06075000076</v>
      </c>
      <c r="D39" s="14">
        <v>9704.6200000000008</v>
      </c>
      <c r="E39" s="64">
        <v>924671.93075000064</v>
      </c>
    </row>
    <row r="40" spans="1:5" x14ac:dyDescent="0.25">
      <c r="A40" s="150">
        <v>2016</v>
      </c>
      <c r="B40" s="25">
        <v>39069.86</v>
      </c>
      <c r="C40" s="25">
        <v>657605.82414999988</v>
      </c>
      <c r="D40" s="25">
        <v>26344.070050000006</v>
      </c>
      <c r="E40" s="64">
        <v>723019.75420000008</v>
      </c>
    </row>
    <row r="41" spans="1:5" x14ac:dyDescent="0.25">
      <c r="A41" s="150">
        <v>2017</v>
      </c>
      <c r="B41" s="14">
        <v>99492.212800000008</v>
      </c>
      <c r="C41" s="14">
        <v>398799.87419999985</v>
      </c>
      <c r="D41" s="14">
        <v>16178.796849999997</v>
      </c>
      <c r="E41" s="66">
        <v>514470.88384999987</v>
      </c>
    </row>
    <row r="42" spans="1:5" x14ac:dyDescent="0.25">
      <c r="A42" s="150">
        <v>2018</v>
      </c>
      <c r="B42" s="14">
        <v>171670.06805</v>
      </c>
      <c r="C42" s="14">
        <v>183111.88790000015</v>
      </c>
      <c r="D42" s="125">
        <v>345.23</v>
      </c>
      <c r="E42" s="126">
        <v>355127.18595000054</v>
      </c>
    </row>
    <row r="43" spans="1:5" x14ac:dyDescent="0.25">
      <c r="A43" s="153">
        <f>'01'!A21</f>
        <v>2019</v>
      </c>
      <c r="B43" s="25">
        <v>343893.23804999999</v>
      </c>
      <c r="C43" s="25">
        <v>1041587.397819998</v>
      </c>
      <c r="D43" s="25">
        <v>3132.2780000000002</v>
      </c>
      <c r="E43" s="133">
        <v>1388612.9138700005</v>
      </c>
    </row>
    <row r="44" spans="1:5" x14ac:dyDescent="0.25">
      <c r="A44" s="150">
        <f>+A22</f>
        <v>2020</v>
      </c>
      <c r="B44" s="14">
        <v>193212.80499999999</v>
      </c>
      <c r="C44" s="14">
        <v>1128071.387299998</v>
      </c>
      <c r="D44" s="14">
        <v>425.64</v>
      </c>
      <c r="E44" s="66">
        <v>1321709.8322999964</v>
      </c>
    </row>
    <row r="45" spans="1:5" x14ac:dyDescent="0.25">
      <c r="A45" s="150">
        <v>2021</v>
      </c>
      <c r="B45" s="14">
        <v>431010.8639</v>
      </c>
      <c r="C45" s="14">
        <v>968658.5662499998</v>
      </c>
      <c r="D45" s="14">
        <v>0</v>
      </c>
      <c r="E45" s="174">
        <v>1399669.4301499999</v>
      </c>
    </row>
    <row r="46" spans="1:5" x14ac:dyDescent="0.25">
      <c r="A46" s="162" t="str">
        <f>+A24</f>
        <v>Ene-Mar 2022</v>
      </c>
      <c r="B46" s="132">
        <v>216524.39155</v>
      </c>
      <c r="C46" s="59">
        <v>40425.209300000002</v>
      </c>
      <c r="D46" s="131">
        <v>0</v>
      </c>
      <c r="E46" s="132">
        <f>+SUM(B46:D46)</f>
        <v>256949.60084999999</v>
      </c>
    </row>
    <row r="47" spans="1:5" ht="10.5" customHeight="1" x14ac:dyDescent="0.25">
      <c r="A47" s="197" t="str">
        <f>'01'!A25:E25</f>
        <v>Nota: Las colocaciones en dólares han sido convertidas a moneda nacional según el tipo de cambio contable de su período</v>
      </c>
      <c r="B47" s="197"/>
      <c r="C47" s="197"/>
      <c r="D47" s="197"/>
      <c r="E47" s="197"/>
    </row>
    <row r="48" spans="1:5" ht="10.5" customHeight="1" x14ac:dyDescent="0.25">
      <c r="A48" s="194" t="s">
        <v>38</v>
      </c>
      <c r="B48" s="194"/>
      <c r="C48" s="194"/>
      <c r="D48" s="194"/>
      <c r="E48" s="194"/>
    </row>
    <row r="49" spans="1:5" ht="10.5" customHeight="1" x14ac:dyDescent="0.25">
      <c r="A49" s="194" t="s">
        <v>89</v>
      </c>
      <c r="B49" s="194"/>
      <c r="C49" s="128"/>
      <c r="D49" s="128"/>
      <c r="E49" s="128"/>
    </row>
    <row r="50" spans="1:5" ht="30.75" customHeight="1" x14ac:dyDescent="0.25">
      <c r="A50" s="196" t="s">
        <v>47</v>
      </c>
      <c r="B50" s="196"/>
      <c r="C50" s="196"/>
      <c r="D50" s="196"/>
      <c r="E50" s="30"/>
    </row>
    <row r="51" spans="1:5" hidden="1" x14ac:dyDescent="0.25"/>
    <row r="52" spans="1:5" hidden="1" x14ac:dyDescent="0.25"/>
    <row r="53" spans="1:5" hidden="1" x14ac:dyDescent="0.25"/>
    <row r="54" spans="1:5" hidden="1" x14ac:dyDescent="0.25"/>
    <row r="55" spans="1:5" hidden="1" x14ac:dyDescent="0.25"/>
    <row r="56" spans="1:5" hidden="1" x14ac:dyDescent="0.25"/>
    <row r="57" spans="1:5" hidden="1" x14ac:dyDescent="0.25"/>
    <row r="58" spans="1:5" hidden="1" x14ac:dyDescent="0.25"/>
    <row r="59" spans="1:5" hidden="1" x14ac:dyDescent="0.25"/>
    <row r="60" spans="1:5" hidden="1" x14ac:dyDescent="0.25"/>
    <row r="61" spans="1:5" hidden="1" x14ac:dyDescent="0.25"/>
    <row r="62" spans="1:5" hidden="1" x14ac:dyDescent="0.25"/>
    <row r="63" spans="1:5" hidden="1" x14ac:dyDescent="0.25"/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</sheetData>
  <mergeCells count="5">
    <mergeCell ref="A50:D50"/>
    <mergeCell ref="A47:E47"/>
    <mergeCell ref="A48:E48"/>
    <mergeCell ref="A1:E1"/>
    <mergeCell ref="A49:B49"/>
  </mergeCells>
  <hyperlinks>
    <hyperlink ref="A1:E1" location="Índice!B4" display="2. PERÚ: DESEMBOLSOS DE BFH POR MODALIDAD, AL 30 DE SETIEMBRE DE 2017"/>
  </hyperlink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L59"/>
  <sheetViews>
    <sheetView view="pageBreakPreview" topLeftCell="H1" zoomScale="85" zoomScaleNormal="100" zoomScaleSheetLayoutView="85" workbookViewId="0">
      <selection activeCell="U8" sqref="U8"/>
    </sheetView>
  </sheetViews>
  <sheetFormatPr baseColWidth="10" defaultColWidth="0" defaultRowHeight="15" zeroHeight="1" x14ac:dyDescent="0.25"/>
  <cols>
    <col min="1" max="1" width="13.85546875" style="4" customWidth="1"/>
    <col min="2" max="6" width="7.5703125" style="4" customWidth="1"/>
    <col min="7" max="8" width="8.5703125" style="4" customWidth="1"/>
    <col min="9" max="10" width="8" style="4" customWidth="1"/>
    <col min="11" max="11" width="8.85546875" style="4" customWidth="1"/>
    <col min="12" max="12" width="8" style="4" customWidth="1"/>
    <col min="13" max="15" width="9" style="4" customWidth="1"/>
    <col min="16" max="16" width="8" style="4" customWidth="1"/>
    <col min="17" max="17" width="8.85546875" style="4" customWidth="1"/>
    <col min="18" max="18" width="9.7109375" style="4" customWidth="1"/>
    <col min="19" max="21" width="11.42578125" style="4" customWidth="1"/>
    <col min="22" max="22" width="10.28515625" style="4" customWidth="1"/>
    <col min="23" max="24" width="7.5703125" style="4" hidden="1" customWidth="1"/>
    <col min="25" max="36" width="11.42578125" style="4" hidden="1" customWidth="1"/>
    <col min="37" max="38" width="11.42578125" style="31" hidden="1" customWidth="1"/>
    <col min="39" max="16384" width="11.42578125" style="4" hidden="1"/>
  </cols>
  <sheetData>
    <row r="1" spans="1:38" x14ac:dyDescent="0.25">
      <c r="A1" s="188" t="str">
        <f>"3. "&amp;Índice!B5</f>
        <v>3. PERÚ: DESEMBOLSOS DE BFH, SEGÚN DEPARTAMENTO, AL CIERRE DE MARZO DE 2022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20"/>
      <c r="X1" s="20"/>
    </row>
    <row r="2" spans="1:38" x14ac:dyDescent="0.25">
      <c r="A2" s="32" t="s">
        <v>1</v>
      </c>
      <c r="B2" s="33" t="s">
        <v>37</v>
      </c>
      <c r="C2" s="154">
        <v>2004</v>
      </c>
      <c r="D2" s="154">
        <v>2005</v>
      </c>
      <c r="E2" s="154">
        <v>2006</v>
      </c>
      <c r="F2" s="154">
        <v>2007</v>
      </c>
      <c r="G2" s="154">
        <v>2008</v>
      </c>
      <c r="H2" s="154">
        <v>2009</v>
      </c>
      <c r="I2" s="154">
        <v>2010</v>
      </c>
      <c r="J2" s="154">
        <v>2011</v>
      </c>
      <c r="K2" s="154">
        <v>2012</v>
      </c>
      <c r="L2" s="154">
        <v>2013</v>
      </c>
      <c r="M2" s="154">
        <v>2014</v>
      </c>
      <c r="N2" s="154">
        <v>2015</v>
      </c>
      <c r="O2" s="154">
        <v>2016</v>
      </c>
      <c r="P2" s="154">
        <v>2017</v>
      </c>
      <c r="Q2" s="154">
        <v>2018</v>
      </c>
      <c r="R2" s="155">
        <f>'01'!A21</f>
        <v>2019</v>
      </c>
      <c r="S2" s="155">
        <v>2020</v>
      </c>
      <c r="T2" s="155">
        <v>2021</v>
      </c>
      <c r="U2" s="158" t="str">
        <f>+'02'!A46</f>
        <v>Ene-Mar 2022</v>
      </c>
      <c r="V2" s="35" t="s">
        <v>26</v>
      </c>
      <c r="AG2" s="31"/>
      <c r="AH2" s="31"/>
      <c r="AK2" s="4"/>
      <c r="AL2" s="4"/>
    </row>
    <row r="3" spans="1:38" x14ac:dyDescent="0.25">
      <c r="A3" s="74"/>
      <c r="B3" s="37" t="s">
        <v>35</v>
      </c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AG3" s="31"/>
      <c r="AH3" s="31"/>
      <c r="AK3" s="4"/>
      <c r="AL3" s="4"/>
    </row>
    <row r="4" spans="1:38" x14ac:dyDescent="0.25">
      <c r="A4" s="75" t="s">
        <v>26</v>
      </c>
      <c r="B4" s="76">
        <f>SUM(B5:B29)</f>
        <v>688</v>
      </c>
      <c r="C4" s="76">
        <f t="shared" ref="C4:T4" si="0">SUM(C5:C29)</f>
        <v>1912</v>
      </c>
      <c r="D4" s="76">
        <f t="shared" si="0"/>
        <v>1852</v>
      </c>
      <c r="E4" s="76">
        <f t="shared" si="0"/>
        <v>2025</v>
      </c>
      <c r="F4" s="76">
        <f t="shared" si="0"/>
        <v>2394</v>
      </c>
      <c r="G4" s="76">
        <f t="shared" si="0"/>
        <v>9288</v>
      </c>
      <c r="H4" s="76">
        <f t="shared" si="0"/>
        <v>28465</v>
      </c>
      <c r="I4" s="76">
        <f t="shared" si="0"/>
        <v>18735</v>
      </c>
      <c r="J4" s="76">
        <f t="shared" si="0"/>
        <v>12494</v>
      </c>
      <c r="K4" s="76">
        <f t="shared" si="0"/>
        <v>17500</v>
      </c>
      <c r="L4" s="76">
        <f t="shared" si="0"/>
        <v>23914</v>
      </c>
      <c r="M4" s="76">
        <f t="shared" si="0"/>
        <v>45164</v>
      </c>
      <c r="N4" s="76">
        <f t="shared" si="0"/>
        <v>50405</v>
      </c>
      <c r="O4" s="76">
        <f t="shared" si="0"/>
        <v>38846</v>
      </c>
      <c r="P4" s="76">
        <f t="shared" si="0"/>
        <v>25379</v>
      </c>
      <c r="Q4" s="76">
        <f t="shared" si="0"/>
        <v>12979</v>
      </c>
      <c r="R4" s="76">
        <f t="shared" si="0"/>
        <v>53256</v>
      </c>
      <c r="S4" s="76">
        <f t="shared" si="0"/>
        <v>48451</v>
      </c>
      <c r="T4" s="76">
        <f t="shared" si="0"/>
        <v>46087</v>
      </c>
      <c r="U4" s="76">
        <f>SUM(U5:U29)</f>
        <v>7101</v>
      </c>
      <c r="V4" s="76">
        <f>SUM(V5:V29)</f>
        <v>446935</v>
      </c>
      <c r="AG4" s="31"/>
      <c r="AH4" s="31"/>
      <c r="AK4" s="4"/>
      <c r="AL4" s="4"/>
    </row>
    <row r="5" spans="1:38" x14ac:dyDescent="0.25">
      <c r="A5" s="77" t="s">
        <v>23</v>
      </c>
      <c r="B5" s="11">
        <v>0</v>
      </c>
      <c r="C5" s="41">
        <v>0</v>
      </c>
      <c r="D5" s="41">
        <v>0</v>
      </c>
      <c r="E5" s="41">
        <v>0</v>
      </c>
      <c r="F5" s="41">
        <v>0</v>
      </c>
      <c r="G5" s="41">
        <v>22</v>
      </c>
      <c r="H5" s="41">
        <v>162</v>
      </c>
      <c r="I5" s="41">
        <v>53</v>
      </c>
      <c r="J5" s="41">
        <v>10</v>
      </c>
      <c r="K5" s="41">
        <v>90</v>
      </c>
      <c r="L5" s="41">
        <v>0</v>
      </c>
      <c r="M5" s="41">
        <v>151</v>
      </c>
      <c r="N5" s="41">
        <v>1117</v>
      </c>
      <c r="O5" s="41">
        <v>974</v>
      </c>
      <c r="P5" s="41">
        <v>498</v>
      </c>
      <c r="Q5" s="41">
        <v>243</v>
      </c>
      <c r="R5" s="41">
        <v>778</v>
      </c>
      <c r="S5" s="41">
        <v>627</v>
      </c>
      <c r="T5" s="41">
        <v>640</v>
      </c>
      <c r="U5" s="41">
        <v>18</v>
      </c>
      <c r="V5" s="78">
        <f>+SUM(B5:U5)</f>
        <v>5383</v>
      </c>
      <c r="AG5" s="31"/>
      <c r="AH5" s="31"/>
      <c r="AK5" s="4"/>
      <c r="AL5" s="4"/>
    </row>
    <row r="6" spans="1:38" x14ac:dyDescent="0.25">
      <c r="A6" s="79" t="s">
        <v>16</v>
      </c>
      <c r="B6" s="11">
        <v>45</v>
      </c>
      <c r="C6" s="41">
        <v>66</v>
      </c>
      <c r="D6" s="41">
        <v>116</v>
      </c>
      <c r="E6" s="41">
        <v>15</v>
      </c>
      <c r="F6" s="41">
        <v>36</v>
      </c>
      <c r="G6" s="41">
        <v>55</v>
      </c>
      <c r="H6" s="41">
        <v>433</v>
      </c>
      <c r="I6" s="41">
        <v>164</v>
      </c>
      <c r="J6" s="41">
        <v>790</v>
      </c>
      <c r="K6" s="41">
        <v>515</v>
      </c>
      <c r="L6" s="41">
        <v>682</v>
      </c>
      <c r="M6" s="41">
        <v>2145</v>
      </c>
      <c r="N6" s="41">
        <v>2452</v>
      </c>
      <c r="O6" s="41">
        <v>1995</v>
      </c>
      <c r="P6" s="41">
        <v>1091</v>
      </c>
      <c r="Q6" s="41">
        <v>400</v>
      </c>
      <c r="R6" s="41">
        <v>2138</v>
      </c>
      <c r="S6" s="41">
        <v>1690</v>
      </c>
      <c r="T6" s="41">
        <v>1700</v>
      </c>
      <c r="U6" s="41">
        <v>129</v>
      </c>
      <c r="V6" s="78">
        <f t="shared" ref="V6:V29" si="1">+SUM(B6:U6)</f>
        <v>16657</v>
      </c>
      <c r="AG6" s="31"/>
      <c r="AH6" s="31"/>
      <c r="AK6" s="4"/>
      <c r="AL6" s="4"/>
    </row>
    <row r="7" spans="1:38" x14ac:dyDescent="0.25">
      <c r="A7" s="77" t="s">
        <v>22</v>
      </c>
      <c r="B7" s="11">
        <v>0</v>
      </c>
      <c r="C7" s="41">
        <v>0</v>
      </c>
      <c r="D7" s="41">
        <v>0</v>
      </c>
      <c r="E7" s="41">
        <v>0</v>
      </c>
      <c r="F7" s="41">
        <v>0</v>
      </c>
      <c r="G7" s="41">
        <v>17</v>
      </c>
      <c r="H7" s="41">
        <v>120</v>
      </c>
      <c r="I7" s="41">
        <v>44</v>
      </c>
      <c r="J7" s="41">
        <v>2</v>
      </c>
      <c r="K7" s="41">
        <v>25</v>
      </c>
      <c r="L7" s="41">
        <v>62</v>
      </c>
      <c r="M7" s="41">
        <v>231</v>
      </c>
      <c r="N7" s="41">
        <v>319</v>
      </c>
      <c r="O7" s="41">
        <v>255</v>
      </c>
      <c r="P7" s="41">
        <v>194</v>
      </c>
      <c r="Q7" s="41">
        <v>179</v>
      </c>
      <c r="R7" s="41">
        <v>1288</v>
      </c>
      <c r="S7" s="41">
        <v>1039</v>
      </c>
      <c r="T7" s="41">
        <v>745</v>
      </c>
      <c r="U7" s="41">
        <v>26</v>
      </c>
      <c r="V7" s="78">
        <f t="shared" si="1"/>
        <v>4546</v>
      </c>
      <c r="AG7" s="31"/>
      <c r="AH7" s="31"/>
      <c r="AK7" s="4"/>
      <c r="AL7" s="4"/>
    </row>
    <row r="8" spans="1:38" x14ac:dyDescent="0.25">
      <c r="A8" s="79" t="s">
        <v>6</v>
      </c>
      <c r="B8" s="11">
        <v>74</v>
      </c>
      <c r="C8" s="41">
        <v>63</v>
      </c>
      <c r="D8" s="41">
        <v>199</v>
      </c>
      <c r="E8" s="41">
        <v>69</v>
      </c>
      <c r="F8" s="41">
        <v>65</v>
      </c>
      <c r="G8" s="41">
        <v>123</v>
      </c>
      <c r="H8" s="41">
        <v>891</v>
      </c>
      <c r="I8" s="41">
        <v>389</v>
      </c>
      <c r="J8" s="41">
        <v>92</v>
      </c>
      <c r="K8" s="41">
        <v>472</v>
      </c>
      <c r="L8" s="41">
        <v>190</v>
      </c>
      <c r="M8" s="41">
        <v>471</v>
      </c>
      <c r="N8" s="41">
        <v>706</v>
      </c>
      <c r="O8" s="41">
        <v>753</v>
      </c>
      <c r="P8" s="41">
        <v>364</v>
      </c>
      <c r="Q8" s="41">
        <v>742</v>
      </c>
      <c r="R8" s="41">
        <v>1370</v>
      </c>
      <c r="S8" s="41">
        <v>1030</v>
      </c>
      <c r="T8" s="41">
        <v>899</v>
      </c>
      <c r="U8" s="41">
        <v>95</v>
      </c>
      <c r="V8" s="78">
        <f t="shared" si="1"/>
        <v>9057</v>
      </c>
      <c r="AG8" s="31"/>
      <c r="AH8" s="31"/>
      <c r="AK8" s="4"/>
      <c r="AL8" s="4"/>
    </row>
    <row r="9" spans="1:38" x14ac:dyDescent="0.25">
      <c r="A9" s="79" t="s">
        <v>19</v>
      </c>
      <c r="B9" s="11">
        <v>0</v>
      </c>
      <c r="C9" s="41">
        <v>0</v>
      </c>
      <c r="D9" s="41">
        <v>101</v>
      </c>
      <c r="E9" s="41">
        <v>14</v>
      </c>
      <c r="F9" s="41">
        <v>3</v>
      </c>
      <c r="G9" s="41">
        <v>8</v>
      </c>
      <c r="H9" s="41">
        <v>145</v>
      </c>
      <c r="I9" s="41">
        <v>24</v>
      </c>
      <c r="J9" s="41">
        <v>4</v>
      </c>
      <c r="K9" s="41">
        <v>174</v>
      </c>
      <c r="L9" s="41">
        <v>240</v>
      </c>
      <c r="M9" s="41">
        <v>972</v>
      </c>
      <c r="N9" s="41">
        <v>1207</v>
      </c>
      <c r="O9" s="41">
        <v>967</v>
      </c>
      <c r="P9" s="41">
        <v>350</v>
      </c>
      <c r="Q9" s="41">
        <v>139</v>
      </c>
      <c r="R9" s="41">
        <v>1087</v>
      </c>
      <c r="S9" s="41">
        <v>1494</v>
      </c>
      <c r="T9" s="41">
        <v>893</v>
      </c>
      <c r="U9" s="41">
        <v>29</v>
      </c>
      <c r="V9" s="78">
        <f t="shared" si="1"/>
        <v>7851</v>
      </c>
      <c r="AG9" s="31"/>
      <c r="AH9" s="31"/>
      <c r="AK9" s="4"/>
      <c r="AL9" s="4"/>
    </row>
    <row r="10" spans="1:38" x14ac:dyDescent="0.25">
      <c r="A10" s="79" t="s">
        <v>15</v>
      </c>
      <c r="B10" s="1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14</v>
      </c>
      <c r="H10" s="41">
        <v>113</v>
      </c>
      <c r="I10" s="41">
        <v>61</v>
      </c>
      <c r="J10" s="41">
        <v>1</v>
      </c>
      <c r="K10" s="41">
        <v>52</v>
      </c>
      <c r="L10" s="41">
        <v>230</v>
      </c>
      <c r="M10" s="41">
        <v>244</v>
      </c>
      <c r="N10" s="41">
        <v>531</v>
      </c>
      <c r="O10" s="41">
        <v>841</v>
      </c>
      <c r="P10" s="41">
        <v>303</v>
      </c>
      <c r="Q10" s="41">
        <v>205</v>
      </c>
      <c r="R10" s="41">
        <v>820</v>
      </c>
      <c r="S10" s="41">
        <v>781</v>
      </c>
      <c r="T10" s="41">
        <v>634</v>
      </c>
      <c r="U10" s="41">
        <v>27</v>
      </c>
      <c r="V10" s="78">
        <f t="shared" si="1"/>
        <v>4857</v>
      </c>
      <c r="AG10" s="31"/>
      <c r="AH10" s="31"/>
      <c r="AK10" s="4"/>
      <c r="AL10" s="4"/>
    </row>
    <row r="11" spans="1:38" x14ac:dyDescent="0.25">
      <c r="A11" s="79" t="s">
        <v>5</v>
      </c>
      <c r="B11" s="11">
        <v>0</v>
      </c>
      <c r="C11" s="41">
        <v>619</v>
      </c>
      <c r="D11" s="41">
        <v>441</v>
      </c>
      <c r="E11" s="41">
        <v>216</v>
      </c>
      <c r="F11" s="41">
        <v>266</v>
      </c>
      <c r="G11" s="41">
        <v>829</v>
      </c>
      <c r="H11" s="41">
        <v>1063</v>
      </c>
      <c r="I11" s="41">
        <v>666</v>
      </c>
      <c r="J11" s="41">
        <v>370</v>
      </c>
      <c r="K11" s="41">
        <v>193</v>
      </c>
      <c r="L11" s="41">
        <v>337</v>
      </c>
      <c r="M11" s="41">
        <v>920</v>
      </c>
      <c r="N11" s="41">
        <v>1165</v>
      </c>
      <c r="O11" s="41">
        <v>891</v>
      </c>
      <c r="P11" s="41">
        <v>343</v>
      </c>
      <c r="Q11" s="41">
        <v>181</v>
      </c>
      <c r="R11" s="41">
        <v>641</v>
      </c>
      <c r="S11" s="41">
        <v>688</v>
      </c>
      <c r="T11" s="41">
        <v>670</v>
      </c>
      <c r="U11" s="41">
        <v>11</v>
      </c>
      <c r="V11" s="78">
        <f t="shared" si="1"/>
        <v>10510</v>
      </c>
      <c r="AG11" s="31"/>
      <c r="AH11" s="31"/>
      <c r="AK11" s="4"/>
      <c r="AL11" s="4"/>
    </row>
    <row r="12" spans="1:38" x14ac:dyDescent="0.25">
      <c r="A12" s="79" t="s">
        <v>9</v>
      </c>
      <c r="B12" s="11">
        <v>0</v>
      </c>
      <c r="C12" s="41">
        <v>0</v>
      </c>
      <c r="D12" s="41">
        <v>15</v>
      </c>
      <c r="E12" s="41">
        <v>70</v>
      </c>
      <c r="F12" s="41">
        <v>13</v>
      </c>
      <c r="G12" s="41">
        <v>68</v>
      </c>
      <c r="H12" s="41">
        <v>157</v>
      </c>
      <c r="I12" s="41">
        <v>98</v>
      </c>
      <c r="J12" s="41">
        <v>86</v>
      </c>
      <c r="K12" s="41">
        <v>0</v>
      </c>
      <c r="L12" s="41">
        <v>13</v>
      </c>
      <c r="M12" s="41">
        <v>96</v>
      </c>
      <c r="N12" s="41">
        <v>384</v>
      </c>
      <c r="O12" s="41">
        <v>290</v>
      </c>
      <c r="P12" s="41">
        <v>85</v>
      </c>
      <c r="Q12" s="41">
        <v>121</v>
      </c>
      <c r="R12" s="41">
        <v>551</v>
      </c>
      <c r="S12" s="41">
        <v>361</v>
      </c>
      <c r="T12" s="41">
        <v>336</v>
      </c>
      <c r="U12" s="41">
        <v>21</v>
      </c>
      <c r="V12" s="78">
        <f t="shared" si="1"/>
        <v>2765</v>
      </c>
      <c r="AG12" s="31"/>
      <c r="AH12" s="31"/>
      <c r="AK12" s="4"/>
      <c r="AL12" s="4"/>
    </row>
    <row r="13" spans="1:38" x14ac:dyDescent="0.25">
      <c r="A13" s="79" t="s">
        <v>31</v>
      </c>
      <c r="B13" s="11">
        <v>0</v>
      </c>
      <c r="C13" s="41">
        <v>0</v>
      </c>
      <c r="D13" s="41">
        <v>0</v>
      </c>
      <c r="E13" s="41">
        <v>0</v>
      </c>
      <c r="F13" s="41">
        <v>3</v>
      </c>
      <c r="G13" s="41">
        <v>58</v>
      </c>
      <c r="H13" s="41">
        <v>105</v>
      </c>
      <c r="I13" s="41">
        <v>84</v>
      </c>
      <c r="J13" s="41">
        <v>34</v>
      </c>
      <c r="K13" s="41">
        <v>24</v>
      </c>
      <c r="L13" s="41">
        <v>0</v>
      </c>
      <c r="M13" s="41">
        <v>361</v>
      </c>
      <c r="N13" s="41">
        <v>1212</v>
      </c>
      <c r="O13" s="41">
        <v>1163</v>
      </c>
      <c r="P13" s="41">
        <v>901</v>
      </c>
      <c r="Q13" s="41">
        <v>292</v>
      </c>
      <c r="R13" s="41">
        <v>2285</v>
      </c>
      <c r="S13" s="41">
        <v>1724</v>
      </c>
      <c r="T13" s="41">
        <v>1492</v>
      </c>
      <c r="U13" s="41">
        <v>11</v>
      </c>
      <c r="V13" s="78">
        <f t="shared" si="1"/>
        <v>9749</v>
      </c>
      <c r="AG13" s="31"/>
      <c r="AH13" s="31"/>
      <c r="AK13" s="4"/>
      <c r="AL13" s="4"/>
    </row>
    <row r="14" spans="1:38" x14ac:dyDescent="0.25">
      <c r="A14" s="79" t="s">
        <v>20</v>
      </c>
      <c r="B14" s="11">
        <v>0</v>
      </c>
      <c r="C14" s="41">
        <v>0</v>
      </c>
      <c r="D14" s="41">
        <v>0</v>
      </c>
      <c r="E14" s="41">
        <v>0</v>
      </c>
      <c r="F14" s="41">
        <v>39</v>
      </c>
      <c r="G14" s="41">
        <v>47</v>
      </c>
      <c r="H14" s="41">
        <v>2</v>
      </c>
      <c r="I14" s="41">
        <v>1</v>
      </c>
      <c r="J14" s="41">
        <v>49</v>
      </c>
      <c r="K14" s="41">
        <v>99</v>
      </c>
      <c r="L14" s="41">
        <v>101</v>
      </c>
      <c r="M14" s="41">
        <v>419</v>
      </c>
      <c r="N14" s="41">
        <v>492</v>
      </c>
      <c r="O14" s="41">
        <v>368</v>
      </c>
      <c r="P14" s="41">
        <v>229</v>
      </c>
      <c r="Q14" s="41">
        <v>117</v>
      </c>
      <c r="R14" s="41">
        <v>896</v>
      </c>
      <c r="S14" s="41">
        <v>640</v>
      </c>
      <c r="T14" s="41">
        <v>562</v>
      </c>
      <c r="U14" s="41">
        <v>65</v>
      </c>
      <c r="V14" s="78">
        <f t="shared" si="1"/>
        <v>4126</v>
      </c>
      <c r="AG14" s="31"/>
      <c r="AH14" s="31"/>
      <c r="AK14" s="4"/>
      <c r="AL14" s="4"/>
    </row>
    <row r="15" spans="1:38" x14ac:dyDescent="0.25">
      <c r="A15" s="79" t="s">
        <v>7</v>
      </c>
      <c r="B15" s="11">
        <v>0</v>
      </c>
      <c r="C15" s="41">
        <v>182</v>
      </c>
      <c r="D15" s="41">
        <v>24</v>
      </c>
      <c r="E15" s="41">
        <v>184</v>
      </c>
      <c r="F15" s="41">
        <v>769</v>
      </c>
      <c r="G15" s="41">
        <v>2933</v>
      </c>
      <c r="H15" s="41">
        <v>7747</v>
      </c>
      <c r="I15" s="41">
        <v>8467</v>
      </c>
      <c r="J15" s="41">
        <v>5983</v>
      </c>
      <c r="K15" s="41">
        <v>9070</v>
      </c>
      <c r="L15" s="41">
        <v>6925</v>
      </c>
      <c r="M15" s="41">
        <v>10678</v>
      </c>
      <c r="N15" s="41">
        <v>7839</v>
      </c>
      <c r="O15" s="41">
        <v>5429</v>
      </c>
      <c r="P15" s="41">
        <v>4005</v>
      </c>
      <c r="Q15" s="41">
        <v>1960</v>
      </c>
      <c r="R15" s="41">
        <v>6754</v>
      </c>
      <c r="S15" s="41">
        <v>4077</v>
      </c>
      <c r="T15" s="41">
        <v>4665</v>
      </c>
      <c r="U15" s="41">
        <v>690</v>
      </c>
      <c r="V15" s="78">
        <f t="shared" si="1"/>
        <v>88381</v>
      </c>
      <c r="AG15" s="31"/>
      <c r="AH15" s="31"/>
      <c r="AK15" s="4"/>
      <c r="AL15" s="4"/>
    </row>
    <row r="16" spans="1:38" x14ac:dyDescent="0.25">
      <c r="A16" s="79" t="s">
        <v>17</v>
      </c>
      <c r="B16" s="11">
        <v>0</v>
      </c>
      <c r="C16" s="41">
        <v>0</v>
      </c>
      <c r="D16" s="41">
        <v>9</v>
      </c>
      <c r="E16" s="41">
        <v>0</v>
      </c>
      <c r="F16" s="41">
        <v>0</v>
      </c>
      <c r="G16" s="41">
        <v>1</v>
      </c>
      <c r="H16" s="41">
        <v>106</v>
      </c>
      <c r="I16" s="41">
        <v>100</v>
      </c>
      <c r="J16" s="41">
        <v>62</v>
      </c>
      <c r="K16" s="41">
        <v>259</v>
      </c>
      <c r="L16" s="41">
        <v>1027</v>
      </c>
      <c r="M16" s="41">
        <v>1313</v>
      </c>
      <c r="N16" s="41">
        <v>1314</v>
      </c>
      <c r="O16" s="41">
        <v>1102</v>
      </c>
      <c r="P16" s="41">
        <v>932</v>
      </c>
      <c r="Q16" s="41">
        <v>230</v>
      </c>
      <c r="R16" s="41">
        <v>1720</v>
      </c>
      <c r="S16" s="41">
        <v>1966</v>
      </c>
      <c r="T16" s="41">
        <v>1303</v>
      </c>
      <c r="U16" s="41">
        <v>46</v>
      </c>
      <c r="V16" s="78">
        <f t="shared" si="1"/>
        <v>11490</v>
      </c>
      <c r="AG16" s="31"/>
      <c r="AH16" s="31"/>
      <c r="AK16" s="4"/>
      <c r="AL16" s="4"/>
    </row>
    <row r="17" spans="1:38" x14ac:dyDescent="0.25">
      <c r="A17" s="79" t="s">
        <v>3</v>
      </c>
      <c r="B17" s="11">
        <v>0</v>
      </c>
      <c r="C17" s="41">
        <v>0</v>
      </c>
      <c r="D17" s="41">
        <v>123</v>
      </c>
      <c r="E17" s="41">
        <v>152</v>
      </c>
      <c r="F17" s="41">
        <v>383</v>
      </c>
      <c r="G17" s="41">
        <v>1727</v>
      </c>
      <c r="H17" s="41">
        <v>5882</v>
      </c>
      <c r="I17" s="41">
        <v>2828</v>
      </c>
      <c r="J17" s="41">
        <v>1920</v>
      </c>
      <c r="K17" s="41">
        <v>1884</v>
      </c>
      <c r="L17" s="41">
        <v>5015</v>
      </c>
      <c r="M17" s="41">
        <v>8070</v>
      </c>
      <c r="N17" s="41">
        <v>9817</v>
      </c>
      <c r="O17" s="41">
        <v>6461</v>
      </c>
      <c r="P17" s="41">
        <v>4955</v>
      </c>
      <c r="Q17" s="41">
        <v>2449</v>
      </c>
      <c r="R17" s="41">
        <v>9288</v>
      </c>
      <c r="S17" s="41">
        <v>6348</v>
      </c>
      <c r="T17" s="41">
        <v>7433</v>
      </c>
      <c r="U17" s="41">
        <v>1992</v>
      </c>
      <c r="V17" s="78">
        <f t="shared" si="1"/>
        <v>76727</v>
      </c>
      <c r="AG17" s="31"/>
      <c r="AH17" s="31"/>
      <c r="AK17" s="4"/>
      <c r="AL17" s="4"/>
    </row>
    <row r="18" spans="1:38" x14ac:dyDescent="0.25">
      <c r="A18" s="79" t="s">
        <v>4</v>
      </c>
      <c r="B18" s="11">
        <v>52</v>
      </c>
      <c r="C18" s="41">
        <v>129</v>
      </c>
      <c r="D18" s="41">
        <v>51</v>
      </c>
      <c r="E18" s="41">
        <v>415</v>
      </c>
      <c r="F18" s="41">
        <v>42</v>
      </c>
      <c r="G18" s="41">
        <v>158</v>
      </c>
      <c r="H18" s="41">
        <v>1016</v>
      </c>
      <c r="I18" s="41">
        <v>515</v>
      </c>
      <c r="J18" s="41">
        <v>390</v>
      </c>
      <c r="K18" s="41">
        <v>348</v>
      </c>
      <c r="L18" s="41">
        <v>1384</v>
      </c>
      <c r="M18" s="41">
        <v>2012</v>
      </c>
      <c r="N18" s="41">
        <v>2908</v>
      </c>
      <c r="O18" s="41">
        <v>2046</v>
      </c>
      <c r="P18" s="41">
        <v>2414</v>
      </c>
      <c r="Q18" s="41">
        <v>1035</v>
      </c>
      <c r="R18" s="41">
        <v>3502</v>
      </c>
      <c r="S18" s="41">
        <v>4090</v>
      </c>
      <c r="T18" s="41">
        <v>4468</v>
      </c>
      <c r="U18" s="41">
        <v>1553</v>
      </c>
      <c r="V18" s="78">
        <f t="shared" si="1"/>
        <v>28528</v>
      </c>
      <c r="AG18" s="31"/>
      <c r="AH18" s="31"/>
      <c r="AK18" s="4"/>
      <c r="AL18" s="4"/>
    </row>
    <row r="19" spans="1:38" x14ac:dyDescent="0.25">
      <c r="A19" s="79" t="s">
        <v>2</v>
      </c>
      <c r="B19" s="11">
        <v>364</v>
      </c>
      <c r="C19" s="41">
        <v>799</v>
      </c>
      <c r="D19" s="41">
        <v>686</v>
      </c>
      <c r="E19" s="41">
        <v>645</v>
      </c>
      <c r="F19" s="41">
        <v>345</v>
      </c>
      <c r="G19" s="41">
        <v>1938</v>
      </c>
      <c r="H19" s="41">
        <v>4858</v>
      </c>
      <c r="I19" s="41">
        <v>1972</v>
      </c>
      <c r="J19" s="41">
        <v>1100</v>
      </c>
      <c r="K19" s="41">
        <v>2006</v>
      </c>
      <c r="L19" s="41">
        <v>2913</v>
      </c>
      <c r="M19" s="41">
        <v>4756</v>
      </c>
      <c r="N19" s="41">
        <v>3640</v>
      </c>
      <c r="O19" s="41">
        <v>3459</v>
      </c>
      <c r="P19" s="41">
        <v>1516</v>
      </c>
      <c r="Q19" s="41">
        <v>1150</v>
      </c>
      <c r="R19" s="41">
        <v>3418</v>
      </c>
      <c r="S19" s="41">
        <v>2737</v>
      </c>
      <c r="T19" s="41">
        <v>3002</v>
      </c>
      <c r="U19" s="41">
        <v>949</v>
      </c>
      <c r="V19" s="78">
        <f t="shared" si="1"/>
        <v>42253</v>
      </c>
      <c r="AG19" s="31"/>
      <c r="AH19" s="31"/>
      <c r="AK19" s="4"/>
      <c r="AL19" s="4"/>
    </row>
    <row r="20" spans="1:38" x14ac:dyDescent="0.25">
      <c r="A20" s="79" t="s">
        <v>13</v>
      </c>
      <c r="B20" s="11">
        <v>0</v>
      </c>
      <c r="C20" s="41">
        <v>0</v>
      </c>
      <c r="D20" s="41">
        <v>34</v>
      </c>
      <c r="E20" s="41">
        <v>38</v>
      </c>
      <c r="F20" s="41">
        <v>41</v>
      </c>
      <c r="G20" s="41">
        <v>19</v>
      </c>
      <c r="H20" s="41">
        <v>348</v>
      </c>
      <c r="I20" s="41">
        <v>229</v>
      </c>
      <c r="J20" s="41">
        <v>8</v>
      </c>
      <c r="K20" s="41">
        <v>280</v>
      </c>
      <c r="L20" s="41">
        <v>107</v>
      </c>
      <c r="M20" s="41">
        <v>309</v>
      </c>
      <c r="N20" s="41">
        <v>506</v>
      </c>
      <c r="O20" s="41">
        <v>626</v>
      </c>
      <c r="P20" s="41">
        <v>361</v>
      </c>
      <c r="Q20" s="41">
        <v>166</v>
      </c>
      <c r="R20" s="41">
        <v>502</v>
      </c>
      <c r="S20" s="41">
        <v>555</v>
      </c>
      <c r="T20" s="41">
        <v>762</v>
      </c>
      <c r="U20" s="41">
        <v>58</v>
      </c>
      <c r="V20" s="78">
        <f t="shared" si="1"/>
        <v>4949</v>
      </c>
      <c r="AG20" s="31"/>
      <c r="AH20" s="31"/>
      <c r="AK20" s="4"/>
      <c r="AL20" s="4"/>
    </row>
    <row r="21" spans="1:38" x14ac:dyDescent="0.25">
      <c r="A21" s="79" t="s">
        <v>30</v>
      </c>
      <c r="B21" s="11">
        <v>0</v>
      </c>
      <c r="C21" s="41">
        <v>0</v>
      </c>
      <c r="D21" s="41">
        <v>0</v>
      </c>
      <c r="E21" s="41">
        <v>0</v>
      </c>
      <c r="F21" s="41">
        <v>97</v>
      </c>
      <c r="G21" s="41">
        <v>103</v>
      </c>
      <c r="H21" s="41">
        <v>33</v>
      </c>
      <c r="I21" s="41">
        <v>1</v>
      </c>
      <c r="J21" s="41">
        <v>0</v>
      </c>
      <c r="K21" s="41">
        <v>0</v>
      </c>
      <c r="L21" s="41">
        <v>0</v>
      </c>
      <c r="M21" s="41">
        <v>3</v>
      </c>
      <c r="N21" s="41">
        <v>22</v>
      </c>
      <c r="O21" s="41">
        <v>10</v>
      </c>
      <c r="P21" s="41">
        <v>0</v>
      </c>
      <c r="Q21" s="41">
        <v>50</v>
      </c>
      <c r="R21" s="41">
        <v>52</v>
      </c>
      <c r="S21" s="41">
        <v>0</v>
      </c>
      <c r="T21" s="41">
        <v>0</v>
      </c>
      <c r="U21" s="41">
        <v>0</v>
      </c>
      <c r="V21" s="78">
        <f t="shared" si="1"/>
        <v>371</v>
      </c>
      <c r="AG21" s="31"/>
      <c r="AH21" s="31"/>
      <c r="AK21" s="4"/>
      <c r="AL21" s="4"/>
    </row>
    <row r="22" spans="1:38" x14ac:dyDescent="0.25">
      <c r="A22" s="79" t="s">
        <v>18</v>
      </c>
      <c r="B22" s="11">
        <v>0</v>
      </c>
      <c r="C22" s="41">
        <v>0</v>
      </c>
      <c r="D22" s="41">
        <v>0</v>
      </c>
      <c r="E22" s="41">
        <v>0</v>
      </c>
      <c r="F22" s="41">
        <v>20</v>
      </c>
      <c r="G22" s="41">
        <v>62</v>
      </c>
      <c r="H22" s="41">
        <v>87</v>
      </c>
      <c r="I22" s="41">
        <v>27</v>
      </c>
      <c r="J22" s="41">
        <v>13</v>
      </c>
      <c r="K22" s="41">
        <v>25</v>
      </c>
      <c r="L22" s="41">
        <v>107</v>
      </c>
      <c r="M22" s="41">
        <v>275</v>
      </c>
      <c r="N22" s="41">
        <v>109</v>
      </c>
      <c r="O22" s="41">
        <v>63</v>
      </c>
      <c r="P22" s="41">
        <v>1</v>
      </c>
      <c r="Q22" s="41">
        <v>68</v>
      </c>
      <c r="R22" s="41">
        <v>62</v>
      </c>
      <c r="S22" s="41">
        <v>211</v>
      </c>
      <c r="T22" s="41">
        <v>270</v>
      </c>
      <c r="U22" s="41">
        <v>36</v>
      </c>
      <c r="V22" s="78">
        <f t="shared" si="1"/>
        <v>1436</v>
      </c>
      <c r="AG22" s="31"/>
      <c r="AH22" s="31"/>
      <c r="AK22" s="4"/>
      <c r="AL22" s="4"/>
    </row>
    <row r="23" spans="1:38" x14ac:dyDescent="0.25">
      <c r="A23" s="79" t="s">
        <v>24</v>
      </c>
      <c r="B23" s="1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51</v>
      </c>
      <c r="L23" s="41">
        <v>24</v>
      </c>
      <c r="M23" s="41">
        <v>60</v>
      </c>
      <c r="N23" s="41">
        <v>138</v>
      </c>
      <c r="O23" s="41">
        <v>121</v>
      </c>
      <c r="P23" s="41">
        <v>109</v>
      </c>
      <c r="Q23" s="41">
        <v>2</v>
      </c>
      <c r="R23" s="41">
        <v>127</v>
      </c>
      <c r="S23" s="41">
        <v>105</v>
      </c>
      <c r="T23" s="41">
        <v>185</v>
      </c>
      <c r="U23" s="41">
        <v>2</v>
      </c>
      <c r="V23" s="78">
        <f t="shared" si="1"/>
        <v>924</v>
      </c>
      <c r="AG23" s="31"/>
      <c r="AH23" s="31"/>
      <c r="AK23" s="4"/>
      <c r="AL23" s="4"/>
    </row>
    <row r="24" spans="1:38" x14ac:dyDescent="0.25">
      <c r="A24" s="79" t="s">
        <v>11</v>
      </c>
      <c r="B24" s="11">
        <v>0</v>
      </c>
      <c r="C24" s="41">
        <v>0</v>
      </c>
      <c r="D24" s="41">
        <v>3</v>
      </c>
      <c r="E24" s="41">
        <v>42</v>
      </c>
      <c r="F24" s="41">
        <v>42</v>
      </c>
      <c r="G24" s="41">
        <v>199</v>
      </c>
      <c r="H24" s="41">
        <v>2115</v>
      </c>
      <c r="I24" s="41">
        <v>1268</v>
      </c>
      <c r="J24" s="41">
        <v>648</v>
      </c>
      <c r="K24" s="41">
        <v>1200</v>
      </c>
      <c r="L24" s="41">
        <v>3603</v>
      </c>
      <c r="M24" s="41">
        <v>6512</v>
      </c>
      <c r="N24" s="41">
        <v>7673</v>
      </c>
      <c r="O24" s="41">
        <v>5624</v>
      </c>
      <c r="P24" s="41">
        <v>3870</v>
      </c>
      <c r="Q24" s="41">
        <v>1133</v>
      </c>
      <c r="R24" s="41">
        <v>8167</v>
      </c>
      <c r="S24" s="41">
        <v>10209</v>
      </c>
      <c r="T24" s="41">
        <v>8185</v>
      </c>
      <c r="U24" s="41">
        <v>629</v>
      </c>
      <c r="V24" s="78">
        <f t="shared" si="1"/>
        <v>61122</v>
      </c>
      <c r="AG24" s="31"/>
      <c r="AH24" s="31"/>
      <c r="AK24" s="4"/>
      <c r="AL24" s="4"/>
    </row>
    <row r="25" spans="1:38" x14ac:dyDescent="0.25">
      <c r="A25" s="79" t="s">
        <v>10</v>
      </c>
      <c r="B25" s="11">
        <v>153</v>
      </c>
      <c r="C25" s="41">
        <v>54</v>
      </c>
      <c r="D25" s="41">
        <v>8</v>
      </c>
      <c r="E25" s="41">
        <v>4</v>
      </c>
      <c r="F25" s="41">
        <v>61</v>
      </c>
      <c r="G25" s="41">
        <v>58</v>
      </c>
      <c r="H25" s="41">
        <v>137</v>
      </c>
      <c r="I25" s="41">
        <v>143</v>
      </c>
      <c r="J25" s="41">
        <v>410</v>
      </c>
      <c r="K25" s="41">
        <v>143</v>
      </c>
      <c r="L25" s="41">
        <v>40</v>
      </c>
      <c r="M25" s="41">
        <v>85</v>
      </c>
      <c r="N25" s="41">
        <v>801</v>
      </c>
      <c r="O25" s="41">
        <v>82</v>
      </c>
      <c r="P25" s="41">
        <v>62</v>
      </c>
      <c r="Q25" s="41">
        <v>53</v>
      </c>
      <c r="R25" s="41">
        <v>258</v>
      </c>
      <c r="S25" s="41">
        <v>50</v>
      </c>
      <c r="T25" s="41">
        <v>56</v>
      </c>
      <c r="U25" s="41">
        <v>0</v>
      </c>
      <c r="V25" s="78">
        <f t="shared" si="1"/>
        <v>2658</v>
      </c>
      <c r="AG25" s="31"/>
      <c r="AH25" s="31"/>
      <c r="AK25" s="4"/>
      <c r="AL25" s="4"/>
    </row>
    <row r="26" spans="1:38" x14ac:dyDescent="0.25">
      <c r="A26" s="79" t="s">
        <v>14</v>
      </c>
      <c r="B26" s="11">
        <v>0</v>
      </c>
      <c r="C26" s="41">
        <v>0</v>
      </c>
      <c r="D26" s="41">
        <v>0</v>
      </c>
      <c r="E26" s="41">
        <v>0</v>
      </c>
      <c r="F26" s="41">
        <v>38</v>
      </c>
      <c r="G26" s="41">
        <v>833</v>
      </c>
      <c r="H26" s="41">
        <v>2864</v>
      </c>
      <c r="I26" s="41">
        <v>1578</v>
      </c>
      <c r="J26" s="41">
        <v>522</v>
      </c>
      <c r="K26" s="41">
        <v>286</v>
      </c>
      <c r="L26" s="41">
        <v>754</v>
      </c>
      <c r="M26" s="41">
        <v>3993</v>
      </c>
      <c r="N26" s="41">
        <v>5012</v>
      </c>
      <c r="O26" s="41">
        <v>4226</v>
      </c>
      <c r="P26" s="41">
        <v>2099</v>
      </c>
      <c r="Q26" s="41">
        <v>1601</v>
      </c>
      <c r="R26" s="41">
        <v>6030</v>
      </c>
      <c r="S26" s="41">
        <v>5902</v>
      </c>
      <c r="T26" s="41">
        <v>5553</v>
      </c>
      <c r="U26" s="41">
        <v>661</v>
      </c>
      <c r="V26" s="78">
        <f t="shared" si="1"/>
        <v>41952</v>
      </c>
      <c r="AG26" s="31"/>
      <c r="AH26" s="31"/>
      <c r="AK26" s="4"/>
      <c r="AL26" s="4"/>
    </row>
    <row r="27" spans="1:38" x14ac:dyDescent="0.25">
      <c r="A27" s="79" t="s">
        <v>8</v>
      </c>
      <c r="B27" s="11">
        <v>0</v>
      </c>
      <c r="C27" s="41">
        <v>0</v>
      </c>
      <c r="D27" s="41">
        <v>42</v>
      </c>
      <c r="E27" s="41">
        <v>161</v>
      </c>
      <c r="F27" s="41">
        <v>131</v>
      </c>
      <c r="G27" s="41">
        <v>10</v>
      </c>
      <c r="H27" s="41">
        <v>33</v>
      </c>
      <c r="I27" s="41">
        <v>21</v>
      </c>
      <c r="J27" s="41">
        <v>0</v>
      </c>
      <c r="K27" s="41">
        <v>30</v>
      </c>
      <c r="L27" s="41">
        <v>1</v>
      </c>
      <c r="M27" s="41">
        <v>91</v>
      </c>
      <c r="N27" s="41">
        <v>337</v>
      </c>
      <c r="O27" s="41">
        <v>711</v>
      </c>
      <c r="P27" s="41">
        <v>179</v>
      </c>
      <c r="Q27" s="41">
        <v>221</v>
      </c>
      <c r="R27" s="41">
        <v>254</v>
      </c>
      <c r="S27" s="41">
        <v>437</v>
      </c>
      <c r="T27" s="41">
        <v>123</v>
      </c>
      <c r="U27" s="41">
        <v>14</v>
      </c>
      <c r="V27" s="78">
        <f t="shared" si="1"/>
        <v>2796</v>
      </c>
      <c r="AG27" s="31"/>
      <c r="AH27" s="31"/>
      <c r="AK27" s="4"/>
      <c r="AL27" s="4"/>
    </row>
    <row r="28" spans="1:38" x14ac:dyDescent="0.25">
      <c r="A28" s="79" t="s">
        <v>12</v>
      </c>
      <c r="B28" s="1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30</v>
      </c>
      <c r="I28" s="41">
        <v>1</v>
      </c>
      <c r="J28" s="41">
        <v>0</v>
      </c>
      <c r="K28" s="41">
        <v>131</v>
      </c>
      <c r="L28" s="41">
        <v>5</v>
      </c>
      <c r="M28" s="41">
        <v>466</v>
      </c>
      <c r="N28" s="41">
        <v>270</v>
      </c>
      <c r="O28" s="41">
        <v>167</v>
      </c>
      <c r="P28" s="41">
        <v>181</v>
      </c>
      <c r="Q28" s="41">
        <v>68</v>
      </c>
      <c r="R28" s="41">
        <v>529</v>
      </c>
      <c r="S28" s="41">
        <v>610</v>
      </c>
      <c r="T28" s="41">
        <v>299</v>
      </c>
      <c r="U28" s="41">
        <v>0</v>
      </c>
      <c r="V28" s="78">
        <f t="shared" si="1"/>
        <v>2757</v>
      </c>
      <c r="AG28" s="31"/>
      <c r="AH28" s="31"/>
      <c r="AK28" s="4"/>
      <c r="AL28" s="4"/>
    </row>
    <row r="29" spans="1:38" x14ac:dyDescent="0.25">
      <c r="A29" s="139" t="s">
        <v>21</v>
      </c>
      <c r="B29" s="140">
        <v>0</v>
      </c>
      <c r="C29" s="141">
        <v>0</v>
      </c>
      <c r="D29" s="141">
        <v>0</v>
      </c>
      <c r="E29" s="141">
        <v>0</v>
      </c>
      <c r="F29" s="141">
        <v>0</v>
      </c>
      <c r="G29" s="141">
        <v>6</v>
      </c>
      <c r="H29" s="141">
        <v>18</v>
      </c>
      <c r="I29" s="141">
        <v>1</v>
      </c>
      <c r="J29" s="141">
        <v>0</v>
      </c>
      <c r="K29" s="141">
        <v>143</v>
      </c>
      <c r="L29" s="141">
        <v>154</v>
      </c>
      <c r="M29" s="141">
        <v>531</v>
      </c>
      <c r="N29" s="141">
        <v>434</v>
      </c>
      <c r="O29" s="141">
        <v>222</v>
      </c>
      <c r="P29" s="141">
        <v>337</v>
      </c>
      <c r="Q29" s="141">
        <v>174</v>
      </c>
      <c r="R29" s="141">
        <v>739</v>
      </c>
      <c r="S29" s="141">
        <v>1080</v>
      </c>
      <c r="T29" s="141">
        <v>1212</v>
      </c>
      <c r="U29" s="141">
        <v>39</v>
      </c>
      <c r="V29" s="163">
        <f t="shared" si="1"/>
        <v>5090</v>
      </c>
      <c r="AG29" s="31"/>
      <c r="AH29" s="31"/>
      <c r="AK29" s="4"/>
      <c r="AL29" s="4"/>
    </row>
    <row r="30" spans="1:38" x14ac:dyDescent="0.25">
      <c r="A30" s="44"/>
      <c r="B30" s="37" t="s">
        <v>48</v>
      </c>
      <c r="C30" s="45"/>
      <c r="D30" s="45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5"/>
      <c r="P30" s="45"/>
      <c r="Q30" s="45"/>
      <c r="R30" s="45"/>
      <c r="S30" s="45"/>
      <c r="T30" s="45"/>
      <c r="U30" s="45"/>
      <c r="AG30" s="31"/>
      <c r="AH30" s="31"/>
      <c r="AK30" s="4"/>
      <c r="AL30" s="4"/>
    </row>
    <row r="31" spans="1:38" x14ac:dyDescent="0.25">
      <c r="A31" s="75" t="s">
        <v>26</v>
      </c>
      <c r="B31" s="76">
        <f>SUM(B32:B56)</f>
        <v>8613.8100000000013</v>
      </c>
      <c r="C31" s="76">
        <f t="shared" ref="C31" si="2">SUM(C32:C56)</f>
        <v>23310.899999999987</v>
      </c>
      <c r="D31" s="76">
        <f t="shared" ref="D31" si="3">SUM(D32:D56)</f>
        <v>21998.420400000003</v>
      </c>
      <c r="E31" s="76">
        <f t="shared" ref="E31" si="4">SUM(E32:E56)</f>
        <v>23677.975840000003</v>
      </c>
      <c r="F31" s="76">
        <f t="shared" ref="F31" si="5">SUM(F32:F56)</f>
        <v>27885.9228</v>
      </c>
      <c r="G31" s="76">
        <f t="shared" ref="G31" si="6">SUM(G32:G56)</f>
        <v>134420.19280000002</v>
      </c>
      <c r="H31" s="76">
        <f t="shared" ref="H31" si="7">SUM(H32:H56)</f>
        <v>455346.17239999998</v>
      </c>
      <c r="I31" s="76">
        <f t="shared" ref="I31" si="8">SUM(I32:I56)</f>
        <v>313570.97480000003</v>
      </c>
      <c r="J31" s="76">
        <f t="shared" ref="J31" si="9">SUM(J32:J56)</f>
        <v>211908.08500000002</v>
      </c>
      <c r="K31" s="76">
        <f t="shared" ref="K31" si="10">SUM(K32:K56)</f>
        <v>298985.48124999995</v>
      </c>
      <c r="L31" s="76">
        <f t="shared" ref="L31" si="11">SUM(L32:L56)</f>
        <v>418109.64625000005</v>
      </c>
      <c r="M31" s="76">
        <f t="shared" ref="M31" si="12">SUM(M32:M56)</f>
        <v>802795.00055</v>
      </c>
      <c r="N31" s="76">
        <f t="shared" ref="N31" si="13">SUM(N32:N56)</f>
        <v>924671.93074999971</v>
      </c>
      <c r="O31" s="76">
        <f t="shared" ref="O31" si="14">SUM(O32:O56)</f>
        <v>723019.75419999997</v>
      </c>
      <c r="P31" s="76">
        <f t="shared" ref="P31" si="15">SUM(P32:P56)</f>
        <v>514470.88384999993</v>
      </c>
      <c r="Q31" s="76">
        <f t="shared" ref="Q31" si="16">SUM(Q32:Q56)</f>
        <v>355127.18595000001</v>
      </c>
      <c r="R31" s="76">
        <f t="shared" ref="R31" si="17">SUM(R32:R56)</f>
        <v>1388612.91387</v>
      </c>
      <c r="S31" s="76">
        <f>SUM(S32:S56)</f>
        <v>1321709.8322999999</v>
      </c>
      <c r="T31" s="76">
        <f>SUM(T32:T56)</f>
        <v>1399669.4301499999</v>
      </c>
      <c r="U31" s="76">
        <f>SUM(U32:U56)</f>
        <v>256949.60084999999</v>
      </c>
      <c r="V31" s="76">
        <f>SUM(V32:V56)</f>
        <v>9624854.1140099987</v>
      </c>
      <c r="AG31" s="31"/>
      <c r="AH31" s="31"/>
      <c r="AK31" s="4"/>
      <c r="AL31" s="4"/>
    </row>
    <row r="32" spans="1:38" x14ac:dyDescent="0.25">
      <c r="A32" s="77" t="s">
        <v>23</v>
      </c>
      <c r="B32" s="1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328.3</v>
      </c>
      <c r="H32" s="41">
        <v>2649.85</v>
      </c>
      <c r="I32" s="41">
        <v>887.75</v>
      </c>
      <c r="J32" s="41">
        <v>167.5</v>
      </c>
      <c r="K32" s="41">
        <v>1527.03</v>
      </c>
      <c r="L32" s="41">
        <v>0</v>
      </c>
      <c r="M32" s="41">
        <v>2653.15</v>
      </c>
      <c r="N32" s="41">
        <v>20152.189999999999</v>
      </c>
      <c r="O32" s="41">
        <v>17825.689999999999</v>
      </c>
      <c r="P32" s="41">
        <v>9200.7199999999993</v>
      </c>
      <c r="Q32" s="41">
        <v>5025.9624999999996</v>
      </c>
      <c r="R32" s="41">
        <v>17762.3675</v>
      </c>
      <c r="S32" s="41">
        <v>15210.195</v>
      </c>
      <c r="T32" s="41">
        <v>16889.47</v>
      </c>
      <c r="U32" s="41">
        <v>492</v>
      </c>
      <c r="V32" s="78">
        <f>+SUM(B32:U32)</f>
        <v>110772.17499999999</v>
      </c>
      <c r="AG32" s="31"/>
      <c r="AH32" s="31"/>
      <c r="AK32" s="4"/>
      <c r="AL32" s="4"/>
    </row>
    <row r="33" spans="1:38" x14ac:dyDescent="0.25">
      <c r="A33" s="79" t="s">
        <v>16</v>
      </c>
      <c r="B33" s="48">
        <v>563.77080000000001</v>
      </c>
      <c r="C33" s="48">
        <v>826.3728000000001</v>
      </c>
      <c r="D33" s="48">
        <v>1416.9168000000006</v>
      </c>
      <c r="E33" s="41">
        <v>176.42520000000002</v>
      </c>
      <c r="F33" s="48">
        <v>408.59839999999991</v>
      </c>
      <c r="G33" s="48">
        <v>884.4</v>
      </c>
      <c r="H33" s="48">
        <v>7212.55</v>
      </c>
      <c r="I33" s="48">
        <v>2805.74</v>
      </c>
      <c r="J33" s="48">
        <v>13550.09</v>
      </c>
      <c r="K33" s="48">
        <v>8641.9650000000001</v>
      </c>
      <c r="L33" s="48">
        <v>11882.225</v>
      </c>
      <c r="M33" s="48">
        <v>37602.955000000002</v>
      </c>
      <c r="N33" s="48">
        <v>42065.42</v>
      </c>
      <c r="O33" s="41">
        <v>33810.805</v>
      </c>
      <c r="P33" s="41">
        <v>19039.599999999999</v>
      </c>
      <c r="Q33" s="41">
        <v>10034.295</v>
      </c>
      <c r="R33" s="41">
        <v>50117.714829999997</v>
      </c>
      <c r="S33" s="41">
        <v>42688.028899999998</v>
      </c>
      <c r="T33" s="41">
        <v>45938.353000000003</v>
      </c>
      <c r="U33" s="41">
        <v>3545.5</v>
      </c>
      <c r="V33" s="78">
        <f t="shared" ref="V33:V56" si="18">+SUM(B33:U33)</f>
        <v>333211.72573000001</v>
      </c>
      <c r="AG33" s="31"/>
      <c r="AH33" s="31"/>
      <c r="AK33" s="4"/>
      <c r="AL33" s="4"/>
    </row>
    <row r="34" spans="1:38" x14ac:dyDescent="0.25">
      <c r="A34" s="79" t="s">
        <v>22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274.02999999999997</v>
      </c>
      <c r="H34" s="48">
        <v>1973.15</v>
      </c>
      <c r="I34" s="48">
        <v>733.65</v>
      </c>
      <c r="J34" s="48">
        <v>26.8</v>
      </c>
      <c r="K34" s="48">
        <v>423.70499999999998</v>
      </c>
      <c r="L34" s="48">
        <v>1070.895</v>
      </c>
      <c r="M34" s="48">
        <v>4700.3948</v>
      </c>
      <c r="N34" s="48">
        <v>7894.2186999999994</v>
      </c>
      <c r="O34" s="41">
        <v>6666.4706000000015</v>
      </c>
      <c r="P34" s="41">
        <v>5273.714899999999</v>
      </c>
      <c r="Q34" s="41">
        <v>5312.2729500000032</v>
      </c>
      <c r="R34" s="41">
        <v>40412.876509999987</v>
      </c>
      <c r="S34" s="41">
        <v>34429.714500000009</v>
      </c>
      <c r="T34" s="41">
        <v>25654.746800000001</v>
      </c>
      <c r="U34" s="41">
        <v>686.4</v>
      </c>
      <c r="V34" s="78">
        <f t="shared" si="18"/>
        <v>135533.03975999999</v>
      </c>
      <c r="AG34" s="31"/>
      <c r="AH34" s="31"/>
      <c r="AK34" s="4"/>
      <c r="AL34" s="4"/>
    </row>
    <row r="35" spans="1:38" x14ac:dyDescent="0.25">
      <c r="A35" s="79" t="s">
        <v>6</v>
      </c>
      <c r="B35" s="48">
        <v>927.15839999999992</v>
      </c>
      <c r="C35" s="48">
        <v>762.47280000000001</v>
      </c>
      <c r="D35" s="48">
        <v>2353.7796000000003</v>
      </c>
      <c r="E35" s="48">
        <v>812.66759999999999</v>
      </c>
      <c r="F35" s="48">
        <v>791.32600000000002</v>
      </c>
      <c r="G35" s="48">
        <v>1492.1679999999999</v>
      </c>
      <c r="H35" s="48">
        <v>15258.27</v>
      </c>
      <c r="I35" s="48">
        <v>6845.75</v>
      </c>
      <c r="J35" s="48">
        <v>1647.25</v>
      </c>
      <c r="K35" s="48">
        <v>6964.9</v>
      </c>
      <c r="L35" s="48">
        <v>3255.1849999999999</v>
      </c>
      <c r="M35" s="48">
        <v>8313.27</v>
      </c>
      <c r="N35" s="48">
        <v>12662.504999999999</v>
      </c>
      <c r="O35" s="41">
        <v>13760.19</v>
      </c>
      <c r="P35" s="41">
        <v>8613.768</v>
      </c>
      <c r="Q35" s="41">
        <v>24133.176500000001</v>
      </c>
      <c r="R35" s="41">
        <v>36255.093000000001</v>
      </c>
      <c r="S35" s="41">
        <v>26765.724899999997</v>
      </c>
      <c r="T35" s="41">
        <v>27340.993999999999</v>
      </c>
      <c r="U35" s="41">
        <v>2954.4839999999999</v>
      </c>
      <c r="V35" s="78">
        <f t="shared" si="18"/>
        <v>201910.13279999999</v>
      </c>
      <c r="AG35" s="31"/>
      <c r="AH35" s="31"/>
      <c r="AK35" s="4"/>
      <c r="AL35" s="4"/>
    </row>
    <row r="36" spans="1:38" x14ac:dyDescent="0.25">
      <c r="A36" s="79" t="s">
        <v>19</v>
      </c>
      <c r="B36" s="48">
        <v>0</v>
      </c>
      <c r="C36" s="48">
        <v>0</v>
      </c>
      <c r="D36" s="48">
        <v>1182.492</v>
      </c>
      <c r="E36" s="48">
        <v>164.94839999999999</v>
      </c>
      <c r="F36" s="48">
        <v>34.106399999999994</v>
      </c>
      <c r="G36" s="48">
        <v>134</v>
      </c>
      <c r="H36" s="48">
        <v>2428.75</v>
      </c>
      <c r="I36" s="48">
        <v>401.22</v>
      </c>
      <c r="J36" s="48">
        <v>67</v>
      </c>
      <c r="K36" s="48">
        <v>2890.415</v>
      </c>
      <c r="L36" s="48">
        <v>4139.76</v>
      </c>
      <c r="M36" s="48">
        <v>18499.858</v>
      </c>
      <c r="N36" s="48">
        <v>28417.870849999996</v>
      </c>
      <c r="O36" s="41">
        <v>22947.700649999988</v>
      </c>
      <c r="P36" s="41">
        <v>8440.3679000000047</v>
      </c>
      <c r="Q36" s="41">
        <v>3689.0902500000007</v>
      </c>
      <c r="R36" s="41">
        <v>33091.042039999971</v>
      </c>
      <c r="S36" s="41">
        <v>49906.408900000017</v>
      </c>
      <c r="T36" s="41">
        <v>33336.996000000006</v>
      </c>
      <c r="U36" s="41">
        <v>1148.7476000000001</v>
      </c>
      <c r="V36" s="78">
        <f t="shared" si="18"/>
        <v>210920.77398999999</v>
      </c>
      <c r="AG36" s="31"/>
      <c r="AH36" s="31"/>
      <c r="AK36" s="4"/>
      <c r="AL36" s="4"/>
    </row>
    <row r="37" spans="1:38" x14ac:dyDescent="0.25">
      <c r="A37" s="79" t="s">
        <v>15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234.5</v>
      </c>
      <c r="H37" s="48">
        <v>1892.75</v>
      </c>
      <c r="I37" s="48">
        <v>1021.75</v>
      </c>
      <c r="J37" s="48">
        <v>16.75</v>
      </c>
      <c r="K37" s="48">
        <v>902.77</v>
      </c>
      <c r="L37" s="48">
        <v>3982.085</v>
      </c>
      <c r="M37" s="48">
        <v>4285.2250000000004</v>
      </c>
      <c r="N37" s="48">
        <v>9568.0249999999996</v>
      </c>
      <c r="O37" s="41">
        <v>15355.135</v>
      </c>
      <c r="P37" s="41">
        <v>6279.7150000000001</v>
      </c>
      <c r="Q37" s="41">
        <v>5204.13</v>
      </c>
      <c r="R37" s="41">
        <v>18770.814999999999</v>
      </c>
      <c r="S37" s="41">
        <v>19363.3</v>
      </c>
      <c r="T37" s="41">
        <v>17147.87</v>
      </c>
      <c r="U37" s="41">
        <v>724.02499999999998</v>
      </c>
      <c r="V37" s="78">
        <f t="shared" si="18"/>
        <v>104748.84499999999</v>
      </c>
      <c r="AG37" s="31"/>
      <c r="AH37" s="31"/>
      <c r="AK37" s="4"/>
      <c r="AL37" s="4"/>
    </row>
    <row r="38" spans="1:38" x14ac:dyDescent="0.25">
      <c r="A38" s="79" t="s">
        <v>5</v>
      </c>
      <c r="B38" s="48">
        <v>0</v>
      </c>
      <c r="C38" s="48">
        <v>7326.9791999999879</v>
      </c>
      <c r="D38" s="48">
        <v>5248.4976000000006</v>
      </c>
      <c r="E38" s="48">
        <v>2522.3598400000001</v>
      </c>
      <c r="F38" s="48">
        <v>3016.9687999999996</v>
      </c>
      <c r="G38" s="48">
        <v>13131.546799999998</v>
      </c>
      <c r="H38" s="48">
        <v>17233.3524</v>
      </c>
      <c r="I38" s="48">
        <v>10995.589199999999</v>
      </c>
      <c r="J38" s="48">
        <v>6314.65</v>
      </c>
      <c r="K38" s="48">
        <v>3148.64</v>
      </c>
      <c r="L38" s="48">
        <v>5795.8050000000003</v>
      </c>
      <c r="M38" s="48">
        <v>16220.405000000001</v>
      </c>
      <c r="N38" s="48">
        <v>20734.669999999998</v>
      </c>
      <c r="O38" s="41">
        <v>15542.15345</v>
      </c>
      <c r="P38" s="41">
        <v>5697.0783499999998</v>
      </c>
      <c r="Q38" s="41">
        <v>4163.9399999999996</v>
      </c>
      <c r="R38" s="41">
        <v>14639.941999999999</v>
      </c>
      <c r="S38" s="41">
        <v>17066.138899999998</v>
      </c>
      <c r="T38" s="41">
        <v>17770.900000000001</v>
      </c>
      <c r="U38" s="41">
        <v>302.39999999999998</v>
      </c>
      <c r="V38" s="78">
        <f t="shared" si="18"/>
        <v>186872.01653999995</v>
      </c>
      <c r="AG38" s="31"/>
      <c r="AH38" s="31"/>
      <c r="AK38" s="4"/>
      <c r="AL38" s="4"/>
    </row>
    <row r="39" spans="1:38" x14ac:dyDescent="0.25">
      <c r="A39" s="79" t="s">
        <v>9</v>
      </c>
      <c r="B39" s="48">
        <v>0</v>
      </c>
      <c r="C39" s="48">
        <v>0</v>
      </c>
      <c r="D39" s="48">
        <v>175.91759999999996</v>
      </c>
      <c r="E39" s="48">
        <v>823.44600000000003</v>
      </c>
      <c r="F39" s="48">
        <v>146.43360000000004</v>
      </c>
      <c r="G39" s="48">
        <v>1012.2784</v>
      </c>
      <c r="H39" s="48">
        <v>2282.85</v>
      </c>
      <c r="I39" s="48">
        <v>1683.55</v>
      </c>
      <c r="J39" s="48">
        <v>1541.76</v>
      </c>
      <c r="K39" s="48">
        <v>0</v>
      </c>
      <c r="L39" s="48">
        <v>240.5</v>
      </c>
      <c r="M39" s="48">
        <v>2105.9925999999996</v>
      </c>
      <c r="N39" s="48">
        <v>9258.4524500000007</v>
      </c>
      <c r="O39" s="41">
        <v>6463.2380499999999</v>
      </c>
      <c r="P39" s="41">
        <v>2319.8851</v>
      </c>
      <c r="Q39" s="41">
        <v>3704.1953000000008</v>
      </c>
      <c r="R39" s="41">
        <v>14516.168109999999</v>
      </c>
      <c r="S39" s="41">
        <v>11945.471300000003</v>
      </c>
      <c r="T39" s="41">
        <v>11342.513000000001</v>
      </c>
      <c r="U39" s="41">
        <v>829.38800000000003</v>
      </c>
      <c r="V39" s="78">
        <f t="shared" si="18"/>
        <v>70392.039510000017</v>
      </c>
      <c r="AG39" s="31"/>
      <c r="AH39" s="31"/>
      <c r="AK39" s="4"/>
      <c r="AL39" s="4"/>
    </row>
    <row r="40" spans="1:38" x14ac:dyDescent="0.25">
      <c r="A40" s="79" t="s">
        <v>31</v>
      </c>
      <c r="B40" s="48">
        <v>0</v>
      </c>
      <c r="C40" s="48">
        <v>0</v>
      </c>
      <c r="D40" s="48">
        <v>0</v>
      </c>
      <c r="E40" s="48">
        <v>0</v>
      </c>
      <c r="F40" s="48">
        <v>28.14</v>
      </c>
      <c r="G40" s="48">
        <v>911.2</v>
      </c>
      <c r="H40" s="48">
        <v>1698.45</v>
      </c>
      <c r="I40" s="48">
        <v>1407.05</v>
      </c>
      <c r="J40" s="48">
        <v>568.02</v>
      </c>
      <c r="K40" s="48">
        <v>411.315</v>
      </c>
      <c r="L40" s="48">
        <v>0</v>
      </c>
      <c r="M40" s="48">
        <v>8827.2909</v>
      </c>
      <c r="N40" s="48">
        <v>32415.319549999989</v>
      </c>
      <c r="O40" s="41">
        <v>31965.950199999981</v>
      </c>
      <c r="P40" s="41">
        <v>25196.124250000001</v>
      </c>
      <c r="Q40" s="41">
        <v>9646.058619999998</v>
      </c>
      <c r="R40" s="41">
        <v>78685.803959999976</v>
      </c>
      <c r="S40" s="41">
        <v>64204.314050000015</v>
      </c>
      <c r="T40" s="41">
        <v>59236.967799999999</v>
      </c>
      <c r="U40" s="41">
        <v>438.50400000000002</v>
      </c>
      <c r="V40" s="78">
        <f t="shared" si="18"/>
        <v>315640.50832999998</v>
      </c>
      <c r="AG40" s="31"/>
      <c r="AH40" s="31"/>
      <c r="AK40" s="4"/>
      <c r="AL40" s="4"/>
    </row>
    <row r="41" spans="1:38" x14ac:dyDescent="0.25">
      <c r="A41" s="79" t="s">
        <v>20</v>
      </c>
      <c r="B41" s="48">
        <v>0</v>
      </c>
      <c r="C41" s="48">
        <v>0</v>
      </c>
      <c r="D41" s="48">
        <v>0</v>
      </c>
      <c r="E41" s="48">
        <v>0</v>
      </c>
      <c r="F41" s="48">
        <v>522.6</v>
      </c>
      <c r="G41" s="48">
        <v>629.79999999999995</v>
      </c>
      <c r="H41" s="48">
        <v>26.8</v>
      </c>
      <c r="I41" s="48">
        <v>17.75</v>
      </c>
      <c r="J41" s="48">
        <v>882</v>
      </c>
      <c r="K41" s="48">
        <v>1666.3150000000001</v>
      </c>
      <c r="L41" s="48">
        <v>1771.7850000000001</v>
      </c>
      <c r="M41" s="48">
        <v>7424.34</v>
      </c>
      <c r="N41" s="48">
        <v>8861.6149999999998</v>
      </c>
      <c r="O41" s="41">
        <v>6788.8045499999998</v>
      </c>
      <c r="P41" s="41">
        <v>4315.8501999999989</v>
      </c>
      <c r="Q41" s="41">
        <v>2723.5617299999994</v>
      </c>
      <c r="R41" s="41">
        <v>21811.385299999994</v>
      </c>
      <c r="S41" s="41">
        <v>16191.973749999997</v>
      </c>
      <c r="T41" s="41">
        <v>15140.903800000002</v>
      </c>
      <c r="U41" s="41">
        <v>1780.2556999999999</v>
      </c>
      <c r="V41" s="78">
        <f t="shared" si="18"/>
        <v>90555.740029999986</v>
      </c>
      <c r="AG41" s="31"/>
      <c r="AH41" s="31"/>
      <c r="AK41" s="4"/>
      <c r="AL41" s="4"/>
    </row>
    <row r="42" spans="1:38" x14ac:dyDescent="0.25">
      <c r="A42" s="79" t="s">
        <v>7</v>
      </c>
      <c r="B42" s="48">
        <v>0</v>
      </c>
      <c r="C42" s="48">
        <v>2251.1628000000001</v>
      </c>
      <c r="D42" s="48">
        <v>282.32279999999997</v>
      </c>
      <c r="E42" s="48">
        <v>2190.6791999999991</v>
      </c>
      <c r="F42" s="48">
        <v>10027.547199999999</v>
      </c>
      <c r="G42" s="48">
        <v>43423.359600000011</v>
      </c>
      <c r="H42" s="48">
        <v>123963.83</v>
      </c>
      <c r="I42" s="48">
        <v>141973.04060000001</v>
      </c>
      <c r="J42" s="48">
        <v>102008.785</v>
      </c>
      <c r="K42" s="48">
        <v>157438.05624999999</v>
      </c>
      <c r="L42" s="48">
        <v>122510.01625</v>
      </c>
      <c r="M42" s="48">
        <v>188629.82375000001</v>
      </c>
      <c r="N42" s="48">
        <v>139312.905</v>
      </c>
      <c r="O42" s="41">
        <v>94583.938949999996</v>
      </c>
      <c r="P42" s="41">
        <v>74947.855299999981</v>
      </c>
      <c r="Q42" s="41">
        <v>50894.38407</v>
      </c>
      <c r="R42" s="41">
        <v>171299.3826800001</v>
      </c>
      <c r="S42" s="41">
        <v>105147.96099999998</v>
      </c>
      <c r="T42" s="41">
        <v>142623.49179999996</v>
      </c>
      <c r="U42" s="41">
        <v>25023.353999999999</v>
      </c>
      <c r="V42" s="78">
        <f t="shared" si="18"/>
        <v>1698531.89625</v>
      </c>
      <c r="AG42" s="31"/>
      <c r="AH42" s="31"/>
      <c r="AK42" s="4"/>
      <c r="AL42" s="4"/>
    </row>
    <row r="43" spans="1:38" x14ac:dyDescent="0.25">
      <c r="A43" s="79" t="s">
        <v>17</v>
      </c>
      <c r="B43" s="48">
        <v>0</v>
      </c>
      <c r="C43" s="48">
        <v>0</v>
      </c>
      <c r="D43" s="48">
        <v>105.51600000000001</v>
      </c>
      <c r="E43" s="48">
        <v>0</v>
      </c>
      <c r="F43" s="48">
        <v>0</v>
      </c>
      <c r="G43" s="48">
        <v>6.7</v>
      </c>
      <c r="H43" s="48">
        <v>1775.65</v>
      </c>
      <c r="I43" s="48">
        <v>1715.9</v>
      </c>
      <c r="J43" s="48">
        <v>1092.25</v>
      </c>
      <c r="K43" s="48">
        <v>4409.0749999999998</v>
      </c>
      <c r="L43" s="48">
        <v>17640.744999999999</v>
      </c>
      <c r="M43" s="48">
        <v>24205.722999999994</v>
      </c>
      <c r="N43" s="48">
        <v>27966.209199999994</v>
      </c>
      <c r="O43" s="41">
        <v>23826.924949999993</v>
      </c>
      <c r="P43" s="41">
        <v>19666.762750000002</v>
      </c>
      <c r="Q43" s="41">
        <v>5955.5677200000027</v>
      </c>
      <c r="R43" s="41">
        <v>49790.71946</v>
      </c>
      <c r="S43" s="41">
        <v>60589.518899999988</v>
      </c>
      <c r="T43" s="41">
        <v>42584.077250000002</v>
      </c>
      <c r="U43" s="41">
        <v>1757.5</v>
      </c>
      <c r="V43" s="78">
        <f t="shared" si="18"/>
        <v>283088.83922999998</v>
      </c>
      <c r="AG43" s="31"/>
      <c r="AH43" s="31"/>
      <c r="AK43" s="4"/>
      <c r="AL43" s="4"/>
    </row>
    <row r="44" spans="1:38" x14ac:dyDescent="0.25">
      <c r="A44" s="79" t="s">
        <v>3</v>
      </c>
      <c r="B44" s="48">
        <v>0</v>
      </c>
      <c r="C44" s="48">
        <v>0</v>
      </c>
      <c r="D44" s="48">
        <v>1461.816</v>
      </c>
      <c r="E44" s="48">
        <v>1775.9555999999998</v>
      </c>
      <c r="F44" s="48">
        <v>4565.481600000001</v>
      </c>
      <c r="G44" s="48">
        <v>26346.579600000001</v>
      </c>
      <c r="H44" s="48">
        <v>98399.51</v>
      </c>
      <c r="I44" s="48">
        <v>48694.485000000001</v>
      </c>
      <c r="J44" s="48">
        <v>33597.800000000003</v>
      </c>
      <c r="K44" s="48">
        <v>34234</v>
      </c>
      <c r="L44" s="48">
        <v>88436.29</v>
      </c>
      <c r="M44" s="48">
        <v>143935.285</v>
      </c>
      <c r="N44" s="48">
        <v>177467.39</v>
      </c>
      <c r="O44" s="41">
        <v>126985.58500000001</v>
      </c>
      <c r="P44" s="41">
        <v>106598.01815</v>
      </c>
      <c r="Q44" s="41">
        <v>74100.874500000005</v>
      </c>
      <c r="R44" s="41">
        <v>268733.91350000002</v>
      </c>
      <c r="S44" s="41">
        <v>180680.57550000001</v>
      </c>
      <c r="T44" s="41">
        <v>241558.32989999998</v>
      </c>
      <c r="U44" s="41">
        <v>75048.116549999992</v>
      </c>
      <c r="V44" s="78">
        <f t="shared" si="18"/>
        <v>1732620.0059</v>
      </c>
      <c r="AG44" s="31"/>
      <c r="AH44" s="31"/>
      <c r="AK44" s="4"/>
      <c r="AL44" s="4"/>
    </row>
    <row r="45" spans="1:38" x14ac:dyDescent="0.25">
      <c r="A45" s="79" t="s">
        <v>4</v>
      </c>
      <c r="B45" s="48">
        <v>649.02240000000006</v>
      </c>
      <c r="C45" s="48">
        <v>1610.9316000000001</v>
      </c>
      <c r="D45" s="48">
        <v>599.25599999999986</v>
      </c>
      <c r="E45" s="48">
        <v>4873.6224000000002</v>
      </c>
      <c r="F45" s="48">
        <v>491.24639999999988</v>
      </c>
      <c r="G45" s="48">
        <v>2284.6999999999998</v>
      </c>
      <c r="H45" s="48">
        <v>16624.25</v>
      </c>
      <c r="I45" s="48">
        <v>8614.85</v>
      </c>
      <c r="J45" s="48">
        <v>6849.62</v>
      </c>
      <c r="K45" s="48">
        <v>5975.4250000000002</v>
      </c>
      <c r="L45" s="48">
        <v>23797.8</v>
      </c>
      <c r="M45" s="48">
        <v>35353.17</v>
      </c>
      <c r="N45" s="48">
        <v>51880.464999999997</v>
      </c>
      <c r="O45" s="41">
        <v>36514.105000000003</v>
      </c>
      <c r="P45" s="41">
        <v>55986.193149999999</v>
      </c>
      <c r="Q45" s="41">
        <v>30358.355</v>
      </c>
      <c r="R45" s="41">
        <v>89141.251400000008</v>
      </c>
      <c r="S45" s="41">
        <v>111053.19785</v>
      </c>
      <c r="T45" s="41">
        <v>137569.45000000001</v>
      </c>
      <c r="U45" s="41">
        <v>58752.985999999997</v>
      </c>
      <c r="V45" s="78">
        <f t="shared" si="18"/>
        <v>678979.89720000001</v>
      </c>
      <c r="AG45" s="31"/>
      <c r="AH45" s="31"/>
      <c r="AK45" s="4"/>
      <c r="AL45" s="4"/>
    </row>
    <row r="46" spans="1:38" x14ac:dyDescent="0.25">
      <c r="A46" s="79" t="s">
        <v>2</v>
      </c>
      <c r="B46" s="48">
        <v>4556.9088000000011</v>
      </c>
      <c r="C46" s="48">
        <v>9866.5128000000004</v>
      </c>
      <c r="D46" s="48">
        <v>8159.1792000000014</v>
      </c>
      <c r="E46" s="48">
        <v>7509.1892000000007</v>
      </c>
      <c r="F46" s="48">
        <v>3025.0012000000002</v>
      </c>
      <c r="G46" s="48">
        <v>24333.344000000001</v>
      </c>
      <c r="H46" s="48">
        <v>69414.55</v>
      </c>
      <c r="I46" s="48">
        <v>31367.965</v>
      </c>
      <c r="J46" s="48">
        <v>16003.87</v>
      </c>
      <c r="K46" s="48">
        <v>30910.76</v>
      </c>
      <c r="L46" s="48">
        <v>50022.764999999999</v>
      </c>
      <c r="M46" s="48">
        <v>83342.835000000006</v>
      </c>
      <c r="N46" s="48">
        <v>60654.35</v>
      </c>
      <c r="O46" s="41">
        <v>52622.260800000004</v>
      </c>
      <c r="P46" s="41">
        <v>25633.555349999995</v>
      </c>
      <c r="Q46" s="41">
        <v>28559.809129999998</v>
      </c>
      <c r="R46" s="41">
        <v>84523.554890000014</v>
      </c>
      <c r="S46" s="41">
        <v>72220.894049999988</v>
      </c>
      <c r="T46" s="41">
        <v>87263.943199999994</v>
      </c>
      <c r="U46" s="41">
        <v>35979.81</v>
      </c>
      <c r="V46" s="78">
        <f t="shared" si="18"/>
        <v>785971.05761999986</v>
      </c>
      <c r="AG46" s="31"/>
      <c r="AH46" s="31"/>
      <c r="AK46" s="4"/>
      <c r="AL46" s="4"/>
    </row>
    <row r="47" spans="1:38" x14ac:dyDescent="0.25">
      <c r="A47" s="79" t="s">
        <v>13</v>
      </c>
      <c r="B47" s="48">
        <v>0</v>
      </c>
      <c r="C47" s="48">
        <v>0</v>
      </c>
      <c r="D47" s="48">
        <v>398.50920000000002</v>
      </c>
      <c r="E47" s="48">
        <v>443.67120000000006</v>
      </c>
      <c r="F47" s="48">
        <v>466.61040000000003</v>
      </c>
      <c r="G47" s="48">
        <v>284.846</v>
      </c>
      <c r="H47" s="48">
        <v>5517.45</v>
      </c>
      <c r="I47" s="48">
        <v>3808.95</v>
      </c>
      <c r="J47" s="48">
        <v>134</v>
      </c>
      <c r="K47" s="48">
        <v>4768.3850000000002</v>
      </c>
      <c r="L47" s="48">
        <v>2218.4</v>
      </c>
      <c r="M47" s="48">
        <v>5598.7574999999997</v>
      </c>
      <c r="N47" s="48">
        <v>9081.5750000000007</v>
      </c>
      <c r="O47" s="41">
        <v>17600.552</v>
      </c>
      <c r="P47" s="41">
        <v>9082.1963000000032</v>
      </c>
      <c r="Q47" s="41">
        <v>6551.3358000000017</v>
      </c>
      <c r="R47" s="41">
        <v>11755.9686</v>
      </c>
      <c r="S47" s="41">
        <v>13855.04</v>
      </c>
      <c r="T47" s="41">
        <v>20210.775000000001</v>
      </c>
      <c r="U47" s="41">
        <v>1545.6</v>
      </c>
      <c r="V47" s="78">
        <f t="shared" si="18"/>
        <v>113322.62200000003</v>
      </c>
      <c r="AG47" s="31"/>
      <c r="AH47" s="31"/>
      <c r="AK47" s="4"/>
      <c r="AL47" s="4"/>
    </row>
    <row r="48" spans="1:38" x14ac:dyDescent="0.25">
      <c r="A48" s="79" t="s">
        <v>30</v>
      </c>
      <c r="B48" s="48">
        <v>0</v>
      </c>
      <c r="C48" s="48">
        <v>0</v>
      </c>
      <c r="D48" s="48">
        <v>0</v>
      </c>
      <c r="E48" s="48">
        <v>0</v>
      </c>
      <c r="F48" s="48">
        <v>1161.3244</v>
      </c>
      <c r="G48" s="48">
        <v>1357.42</v>
      </c>
      <c r="H48" s="48">
        <v>538.01</v>
      </c>
      <c r="I48" s="48">
        <v>13.4</v>
      </c>
      <c r="J48" s="48">
        <v>0</v>
      </c>
      <c r="K48" s="48">
        <v>0</v>
      </c>
      <c r="L48" s="48">
        <v>0</v>
      </c>
      <c r="M48" s="48">
        <v>53.58</v>
      </c>
      <c r="N48" s="48">
        <v>398.09</v>
      </c>
      <c r="O48" s="41">
        <v>181.89</v>
      </c>
      <c r="P48" s="41">
        <v>0</v>
      </c>
      <c r="Q48" s="41">
        <v>1660</v>
      </c>
      <c r="R48" s="41">
        <v>1761.136</v>
      </c>
      <c r="S48" s="41">
        <v>0</v>
      </c>
      <c r="T48" s="41">
        <v>0</v>
      </c>
      <c r="U48" s="41">
        <v>0</v>
      </c>
      <c r="V48" s="78">
        <f t="shared" si="18"/>
        <v>7124.8503999999994</v>
      </c>
      <c r="AG48" s="31"/>
      <c r="AH48" s="31"/>
      <c r="AK48" s="4"/>
      <c r="AL48" s="4"/>
    </row>
    <row r="49" spans="1:38" x14ac:dyDescent="0.25">
      <c r="A49" s="79" t="s">
        <v>18</v>
      </c>
      <c r="B49" s="48">
        <v>0</v>
      </c>
      <c r="C49" s="48">
        <v>0</v>
      </c>
      <c r="D49" s="48">
        <v>0</v>
      </c>
      <c r="E49" s="48">
        <v>0</v>
      </c>
      <c r="F49" s="48">
        <v>182.25200000000001</v>
      </c>
      <c r="G49" s="48">
        <v>920.58</v>
      </c>
      <c r="H49" s="48">
        <v>1443.85</v>
      </c>
      <c r="I49" s="48">
        <v>442.2</v>
      </c>
      <c r="J49" s="48">
        <v>217.75</v>
      </c>
      <c r="K49" s="48">
        <v>423.47</v>
      </c>
      <c r="L49" s="48">
        <v>1860.73</v>
      </c>
      <c r="M49" s="48">
        <v>4854.63</v>
      </c>
      <c r="N49" s="48">
        <v>1944.9449999999999</v>
      </c>
      <c r="O49" s="41">
        <v>1118.7550000000001</v>
      </c>
      <c r="P49" s="41">
        <v>18.565000000000001</v>
      </c>
      <c r="Q49" s="41">
        <v>1501.5174999999999</v>
      </c>
      <c r="R49" s="41">
        <v>1411.55</v>
      </c>
      <c r="S49" s="41">
        <v>5721.44</v>
      </c>
      <c r="T49" s="41">
        <v>8590.0499999999993</v>
      </c>
      <c r="U49" s="41">
        <v>1394.1</v>
      </c>
      <c r="V49" s="78">
        <f t="shared" si="18"/>
        <v>32046.384499999996</v>
      </c>
      <c r="AG49" s="31"/>
      <c r="AH49" s="31"/>
      <c r="AK49" s="4"/>
      <c r="AL49" s="4"/>
    </row>
    <row r="50" spans="1:38" x14ac:dyDescent="0.25">
      <c r="A50" s="79" t="s">
        <v>24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862.92</v>
      </c>
      <c r="L50" s="48">
        <v>417.36</v>
      </c>
      <c r="M50" s="48">
        <v>1058.9100000000001</v>
      </c>
      <c r="N50" s="48">
        <v>2479.9549999999999</v>
      </c>
      <c r="O50" s="41">
        <v>2211.1149999999998</v>
      </c>
      <c r="P50" s="41">
        <v>2018.885</v>
      </c>
      <c r="Q50" s="41">
        <v>37.130000000000003</v>
      </c>
      <c r="R50" s="41">
        <v>2892.86</v>
      </c>
      <c r="S50" s="41">
        <v>2572.2199999999998</v>
      </c>
      <c r="T50" s="41">
        <v>4884</v>
      </c>
      <c r="U50" s="41">
        <v>52.8</v>
      </c>
      <c r="V50" s="78">
        <f t="shared" si="18"/>
        <v>19488.154999999999</v>
      </c>
      <c r="AG50" s="31"/>
      <c r="AH50" s="31"/>
      <c r="AK50" s="4"/>
      <c r="AL50" s="4"/>
    </row>
    <row r="51" spans="1:38" x14ac:dyDescent="0.25">
      <c r="A51" s="79" t="s">
        <v>11</v>
      </c>
      <c r="B51" s="48">
        <v>0</v>
      </c>
      <c r="C51" s="48">
        <v>0</v>
      </c>
      <c r="D51" s="48">
        <v>27.770400000000002</v>
      </c>
      <c r="E51" s="48">
        <v>446.52640000000002</v>
      </c>
      <c r="F51" s="48">
        <v>452.75040000000007</v>
      </c>
      <c r="G51" s="48">
        <v>3240.6320000000001</v>
      </c>
      <c r="H51" s="48">
        <v>35372.800000000003</v>
      </c>
      <c r="I51" s="48">
        <v>21402.1</v>
      </c>
      <c r="J51" s="48">
        <v>11271.85</v>
      </c>
      <c r="K51" s="48">
        <v>20453.36</v>
      </c>
      <c r="L51" s="48">
        <v>62196.23</v>
      </c>
      <c r="M51" s="48">
        <v>114377.095</v>
      </c>
      <c r="N51" s="48">
        <v>137674.1</v>
      </c>
      <c r="O51" s="41">
        <v>97384.97</v>
      </c>
      <c r="P51" s="41">
        <v>69509.41</v>
      </c>
      <c r="Q51" s="41">
        <v>29089.1675</v>
      </c>
      <c r="R51" s="41">
        <v>198200.8345</v>
      </c>
      <c r="S51" s="41">
        <v>266365.09499999997</v>
      </c>
      <c r="T51" s="41">
        <v>243375.859</v>
      </c>
      <c r="U51" s="41">
        <v>20511.802</v>
      </c>
      <c r="V51" s="78">
        <f t="shared" si="18"/>
        <v>1331352.3521999998</v>
      </c>
      <c r="AG51" s="31"/>
      <c r="AH51" s="31"/>
      <c r="AK51" s="4"/>
      <c r="AL51" s="4"/>
    </row>
    <row r="52" spans="1:38" x14ac:dyDescent="0.25">
      <c r="A52" s="79" t="s">
        <v>10</v>
      </c>
      <c r="B52" s="48">
        <v>1916.9496000000001</v>
      </c>
      <c r="C52" s="48">
        <v>666.46799999999996</v>
      </c>
      <c r="D52" s="48">
        <v>94.291199999999989</v>
      </c>
      <c r="E52" s="48">
        <v>47.624399999999994</v>
      </c>
      <c r="F52" s="48">
        <v>747.6508</v>
      </c>
      <c r="G52" s="48">
        <v>777.2</v>
      </c>
      <c r="H52" s="48">
        <v>2399.65</v>
      </c>
      <c r="I52" s="48">
        <v>2572.75</v>
      </c>
      <c r="J52" s="48">
        <v>7380</v>
      </c>
      <c r="K52" s="48">
        <v>2577.25</v>
      </c>
      <c r="L52" s="48">
        <v>722.52499999999998</v>
      </c>
      <c r="M52" s="48">
        <v>1510.13</v>
      </c>
      <c r="N52" s="48">
        <v>14820.045</v>
      </c>
      <c r="O52" s="41">
        <v>1600.05</v>
      </c>
      <c r="P52" s="41">
        <v>1186.615</v>
      </c>
      <c r="Q52" s="41">
        <v>1226.06315</v>
      </c>
      <c r="R52" s="41">
        <v>7716.76</v>
      </c>
      <c r="S52" s="41">
        <v>1319.67</v>
      </c>
      <c r="T52" s="41">
        <v>1514.4196000000002</v>
      </c>
      <c r="U52" s="41">
        <v>0</v>
      </c>
      <c r="V52" s="78">
        <f t="shared" si="18"/>
        <v>50796.111750000011</v>
      </c>
      <c r="W52" s="15"/>
      <c r="X52" s="15"/>
      <c r="Y52" s="15"/>
      <c r="AG52" s="31"/>
      <c r="AH52" s="31"/>
      <c r="AK52" s="4"/>
      <c r="AL52" s="4"/>
    </row>
    <row r="53" spans="1:38" x14ac:dyDescent="0.25">
      <c r="A53" s="79" t="s">
        <v>14</v>
      </c>
      <c r="B53" s="48">
        <v>0</v>
      </c>
      <c r="C53" s="48">
        <v>0</v>
      </c>
      <c r="D53" s="48">
        <v>0</v>
      </c>
      <c r="E53" s="48">
        <v>0</v>
      </c>
      <c r="F53" s="48">
        <v>356.44</v>
      </c>
      <c r="G53" s="48">
        <v>12211.42</v>
      </c>
      <c r="H53" s="48">
        <v>45883.1</v>
      </c>
      <c r="I53" s="48">
        <v>25780.285</v>
      </c>
      <c r="J53" s="48">
        <v>8570.34</v>
      </c>
      <c r="K53" s="48">
        <v>5210.75</v>
      </c>
      <c r="L53" s="48">
        <v>13397.87</v>
      </c>
      <c r="M53" s="48">
        <v>69961.429999999993</v>
      </c>
      <c r="N53" s="48">
        <v>90084.875</v>
      </c>
      <c r="O53" s="41">
        <v>77306.84</v>
      </c>
      <c r="P53" s="41">
        <v>40074.495000000003</v>
      </c>
      <c r="Q53" s="41">
        <v>38048.172730000006</v>
      </c>
      <c r="R53" s="41">
        <v>138763.09113000002</v>
      </c>
      <c r="S53" s="41">
        <v>150016.3535</v>
      </c>
      <c r="T53" s="41">
        <v>155035.51360000003</v>
      </c>
      <c r="U53" s="41">
        <v>22183.701000000001</v>
      </c>
      <c r="V53" s="78">
        <f t="shared" si="18"/>
        <v>892884.67696000007</v>
      </c>
      <c r="AG53" s="31"/>
      <c r="AH53" s="31"/>
      <c r="AK53" s="4"/>
      <c r="AL53" s="4"/>
    </row>
    <row r="54" spans="1:38" x14ac:dyDescent="0.25">
      <c r="A54" s="79" t="s">
        <v>8</v>
      </c>
      <c r="B54" s="48">
        <v>0</v>
      </c>
      <c r="C54" s="48">
        <v>0</v>
      </c>
      <c r="D54" s="48">
        <v>492.15600000000001</v>
      </c>
      <c r="E54" s="48">
        <v>1890.8603999999998</v>
      </c>
      <c r="F54" s="48">
        <v>1461.4452000000001</v>
      </c>
      <c r="G54" s="48">
        <v>100.68839999999999</v>
      </c>
      <c r="H54" s="48">
        <v>552.75</v>
      </c>
      <c r="I54" s="48">
        <v>351.75</v>
      </c>
      <c r="J54" s="48">
        <v>0</v>
      </c>
      <c r="K54" s="48">
        <v>504.43</v>
      </c>
      <c r="L54" s="48">
        <v>17.155000000000001</v>
      </c>
      <c r="M54" s="48">
        <v>1625.26</v>
      </c>
      <c r="N54" s="48">
        <v>6067.9350000000004</v>
      </c>
      <c r="O54" s="41">
        <v>12922.334999999999</v>
      </c>
      <c r="P54" s="41">
        <v>3019.625</v>
      </c>
      <c r="Q54" s="41">
        <v>5643.5524999999998</v>
      </c>
      <c r="R54" s="41">
        <v>6517.2524999999996</v>
      </c>
      <c r="S54" s="41">
        <v>12054.68</v>
      </c>
      <c r="T54" s="41">
        <v>3409.4</v>
      </c>
      <c r="U54" s="41">
        <v>477.625</v>
      </c>
      <c r="V54" s="78">
        <f t="shared" si="18"/>
        <v>57108.9</v>
      </c>
      <c r="W54" s="15"/>
      <c r="X54" s="15"/>
      <c r="AG54" s="31"/>
      <c r="AH54" s="31"/>
      <c r="AK54" s="4"/>
      <c r="AL54" s="4"/>
    </row>
    <row r="55" spans="1:38" x14ac:dyDescent="0.25">
      <c r="A55" s="79" t="s">
        <v>12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502.5</v>
      </c>
      <c r="I55" s="48">
        <v>16.75</v>
      </c>
      <c r="J55" s="48">
        <v>0</v>
      </c>
      <c r="K55" s="48">
        <v>2218.4</v>
      </c>
      <c r="L55" s="48">
        <v>86.95</v>
      </c>
      <c r="M55" s="48">
        <v>8146.04</v>
      </c>
      <c r="N55" s="48">
        <v>4833.7150000000001</v>
      </c>
      <c r="O55" s="41">
        <v>3005.2550000000001</v>
      </c>
      <c r="P55" s="41">
        <v>3360.2649999999999</v>
      </c>
      <c r="Q55" s="41">
        <v>1323.2075</v>
      </c>
      <c r="R55" s="41">
        <v>12077.745000000001</v>
      </c>
      <c r="S55" s="41">
        <v>15143.424999999999</v>
      </c>
      <c r="T55" s="41">
        <v>7893.6</v>
      </c>
      <c r="U55" s="41">
        <v>0</v>
      </c>
      <c r="V55" s="78">
        <f t="shared" si="18"/>
        <v>58607.852500000001</v>
      </c>
      <c r="W55" s="15"/>
      <c r="X55" s="15"/>
      <c r="AG55" s="31"/>
      <c r="AH55" s="31"/>
      <c r="AK55" s="4"/>
      <c r="AL55" s="4"/>
    </row>
    <row r="56" spans="1:38" x14ac:dyDescent="0.25">
      <c r="A56" s="80" t="s">
        <v>21</v>
      </c>
      <c r="B56" s="82">
        <v>0</v>
      </c>
      <c r="C56" s="82">
        <v>0</v>
      </c>
      <c r="D56" s="82">
        <v>0</v>
      </c>
      <c r="E56" s="82">
        <v>0</v>
      </c>
      <c r="F56" s="82">
        <v>0</v>
      </c>
      <c r="G56" s="82">
        <v>100.5</v>
      </c>
      <c r="H56" s="82">
        <v>301.5</v>
      </c>
      <c r="I56" s="82">
        <v>16.75</v>
      </c>
      <c r="J56" s="82">
        <v>0</v>
      </c>
      <c r="K56" s="82">
        <v>2422.145</v>
      </c>
      <c r="L56" s="81">
        <v>2646.57</v>
      </c>
      <c r="M56" s="82">
        <v>9509.4500000000007</v>
      </c>
      <c r="N56" s="81">
        <v>7975.09</v>
      </c>
      <c r="O56" s="81">
        <v>4029.04</v>
      </c>
      <c r="P56" s="81">
        <v>8991.6191500000004</v>
      </c>
      <c r="Q56" s="83">
        <v>6541.366</v>
      </c>
      <c r="R56" s="81">
        <v>17963.685960000003</v>
      </c>
      <c r="S56" s="81">
        <v>27198.491300000009</v>
      </c>
      <c r="T56" s="141">
        <v>33356.806400000001</v>
      </c>
      <c r="U56" s="141">
        <v>1320.502</v>
      </c>
      <c r="V56" s="163">
        <f t="shared" si="18"/>
        <v>122373.51581000001</v>
      </c>
      <c r="W56" s="15"/>
      <c r="X56" s="15"/>
      <c r="AG56" s="31"/>
      <c r="AH56" s="31"/>
      <c r="AK56" s="4"/>
      <c r="AL56" s="4"/>
    </row>
    <row r="57" spans="1:38" ht="10.5" customHeight="1" x14ac:dyDescent="0.25">
      <c r="A57" s="199" t="str">
        <f>'01'!A25:E25</f>
        <v>Nota: Las colocaciones en dólares han sido convertidas a moneda nacional según el tipo de cambio contable de su período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AK57" s="4"/>
      <c r="AL57" s="4"/>
    </row>
    <row r="58" spans="1:38" ht="10.5" customHeight="1" x14ac:dyDescent="0.25">
      <c r="A58" s="194" t="s">
        <v>38</v>
      </c>
      <c r="B58" s="194"/>
      <c r="C58" s="194"/>
      <c r="D58" s="194"/>
      <c r="E58" s="19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30"/>
      <c r="R58" s="30"/>
      <c r="S58" s="30"/>
      <c r="T58" s="30"/>
      <c r="U58" s="30"/>
      <c r="V58" s="4">
        <v>0</v>
      </c>
      <c r="AK58" s="4"/>
      <c r="AL58" s="4"/>
    </row>
    <row r="59" spans="1:38" ht="19.5" customHeight="1" x14ac:dyDescent="0.25">
      <c r="A59" s="196" t="s">
        <v>47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30"/>
      <c r="O59" s="30"/>
      <c r="P59" s="30"/>
      <c r="Q59" s="30"/>
      <c r="R59" s="30"/>
      <c r="S59" s="30"/>
      <c r="T59" s="30"/>
      <c r="U59" s="30"/>
      <c r="V59" s="30">
        <v>0</v>
      </c>
      <c r="W59" s="30"/>
      <c r="X59" s="30"/>
    </row>
  </sheetData>
  <mergeCells count="4">
    <mergeCell ref="A59:M59"/>
    <mergeCell ref="A58:E58"/>
    <mergeCell ref="A57:V57"/>
    <mergeCell ref="A1:V1"/>
  </mergeCells>
  <hyperlinks>
    <hyperlink ref="A1:V1" location="Índice!B5" display="3. PERÚ: DESEMBOLSOS DE BFH, SEGÚN DEPARTAMENTO, AL 30 DE SETIEMBRE DE 2017"/>
  </hyperlink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FC59"/>
  <sheetViews>
    <sheetView view="pageBreakPreview" zoomScale="80" zoomScaleNormal="100" zoomScaleSheetLayoutView="80" workbookViewId="0">
      <selection activeCell="A2" sqref="A2"/>
    </sheetView>
  </sheetViews>
  <sheetFormatPr baseColWidth="10" defaultColWidth="0" defaultRowHeight="15" zeroHeight="1" x14ac:dyDescent="0.25"/>
  <cols>
    <col min="1" max="1" width="13" style="4" customWidth="1"/>
    <col min="2" max="3" width="17.42578125" style="4" customWidth="1"/>
    <col min="4" max="4" width="17.5703125" style="4" customWidth="1"/>
    <col min="5" max="5" width="12" style="4" customWidth="1"/>
    <col min="6" max="8" width="12" style="4" hidden="1"/>
    <col min="9" max="16" width="7.5703125" style="4" hidden="1"/>
    <col min="17" max="28" width="11.42578125" style="4" hidden="1"/>
    <col min="29" max="30" width="11.42578125" style="31" hidden="1"/>
    <col min="31" max="16383" width="11.42578125" style="4" hidden="1"/>
    <col min="16384" max="16384" width="2" style="4" hidden="1" customWidth="1"/>
  </cols>
  <sheetData>
    <row r="1" spans="1:30" ht="24.75" customHeight="1" x14ac:dyDescent="0.25">
      <c r="A1" s="201" t="str">
        <f>"4."&amp;Índice!B6</f>
        <v>4.PERÚ: DESEMBOLSOS DE BFH POR MODALIDAD Y DEPARTAMENTO, AL CIERRE DE MARZO DE 2022</v>
      </c>
      <c r="B1" s="201"/>
      <c r="C1" s="201"/>
      <c r="D1" s="201"/>
      <c r="E1" s="201"/>
      <c r="F1" s="20"/>
      <c r="G1" s="20"/>
      <c r="H1" s="20"/>
      <c r="U1" s="31"/>
      <c r="V1" s="31"/>
      <c r="AC1" s="4"/>
      <c r="AD1" s="4"/>
    </row>
    <row r="2" spans="1:30" ht="33.75" customHeight="1" x14ac:dyDescent="0.25">
      <c r="A2" s="32" t="s">
        <v>1</v>
      </c>
      <c r="B2" s="33" t="s">
        <v>32</v>
      </c>
      <c r="C2" s="33" t="s">
        <v>33</v>
      </c>
      <c r="D2" s="34" t="s">
        <v>34</v>
      </c>
      <c r="E2" s="35" t="s">
        <v>26</v>
      </c>
      <c r="Q2" s="31"/>
      <c r="R2" s="31"/>
      <c r="AC2" s="4"/>
      <c r="AD2" s="4"/>
    </row>
    <row r="3" spans="1:30" x14ac:dyDescent="0.25">
      <c r="A3" s="36"/>
      <c r="B3" s="18" t="s">
        <v>35</v>
      </c>
      <c r="C3" s="38"/>
      <c r="D3" s="50"/>
      <c r="Q3" s="31"/>
      <c r="R3" s="31"/>
      <c r="AC3" s="4"/>
      <c r="AD3" s="4"/>
    </row>
    <row r="4" spans="1:30" x14ac:dyDescent="0.25">
      <c r="A4" s="46" t="s">
        <v>26</v>
      </c>
      <c r="B4" s="47">
        <f>SUM(B5:B29)</f>
        <v>83175</v>
      </c>
      <c r="C4" s="47">
        <f>SUM(C5:C29)</f>
        <v>353561</v>
      </c>
      <c r="D4" s="47">
        <f>SUM(D5:D29)</f>
        <v>10199</v>
      </c>
      <c r="E4" s="47">
        <f>SUM(E5:E29)</f>
        <v>446935</v>
      </c>
      <c r="Q4" s="31"/>
      <c r="R4" s="31"/>
      <c r="AC4" s="4"/>
      <c r="AD4" s="4"/>
    </row>
    <row r="5" spans="1:30" x14ac:dyDescent="0.25">
      <c r="A5" s="40" t="s">
        <v>23</v>
      </c>
      <c r="B5" s="48">
        <v>2</v>
      </c>
      <c r="C5" s="48">
        <v>5379</v>
      </c>
      <c r="D5" s="48">
        <v>2</v>
      </c>
      <c r="E5" s="52">
        <f>+SUM(B5:D5)</f>
        <v>5383</v>
      </c>
      <c r="F5" s="4">
        <v>3840</v>
      </c>
      <c r="Q5" s="31"/>
      <c r="R5" s="31"/>
      <c r="AC5" s="4"/>
      <c r="AD5" s="4"/>
    </row>
    <row r="6" spans="1:30" x14ac:dyDescent="0.25">
      <c r="A6" s="51" t="s">
        <v>16</v>
      </c>
      <c r="B6" s="48">
        <v>2388</v>
      </c>
      <c r="C6" s="48">
        <v>13573</v>
      </c>
      <c r="D6" s="48">
        <v>696</v>
      </c>
      <c r="E6" s="52">
        <f t="shared" ref="E6:E29" si="0">+SUM(B6:D6)</f>
        <v>16657</v>
      </c>
      <c r="F6" s="4">
        <v>12417</v>
      </c>
      <c r="Q6" s="31"/>
      <c r="R6" s="31"/>
      <c r="AC6" s="4"/>
      <c r="AD6" s="4"/>
    </row>
    <row r="7" spans="1:30" x14ac:dyDescent="0.25">
      <c r="A7" s="40" t="s">
        <v>22</v>
      </c>
      <c r="B7" s="48">
        <v>8</v>
      </c>
      <c r="C7" s="48">
        <v>4538</v>
      </c>
      <c r="D7" s="48">
        <v>0</v>
      </c>
      <c r="E7" s="52">
        <f t="shared" si="0"/>
        <v>4546</v>
      </c>
      <c r="F7" s="4">
        <v>2302</v>
      </c>
      <c r="Q7" s="31"/>
      <c r="R7" s="31"/>
      <c r="AC7" s="4"/>
      <c r="AD7" s="4"/>
    </row>
    <row r="8" spans="1:30" x14ac:dyDescent="0.25">
      <c r="A8" s="42" t="s">
        <v>6</v>
      </c>
      <c r="B8" s="48">
        <v>2274</v>
      </c>
      <c r="C8" s="48">
        <v>6772</v>
      </c>
      <c r="D8" s="48">
        <v>11</v>
      </c>
      <c r="E8" s="52">
        <f t="shared" si="0"/>
        <v>9057</v>
      </c>
      <c r="F8" s="4">
        <v>6524</v>
      </c>
      <c r="Q8" s="31"/>
      <c r="R8" s="31"/>
      <c r="AC8" s="4"/>
      <c r="AD8" s="4"/>
    </row>
    <row r="9" spans="1:30" x14ac:dyDescent="0.25">
      <c r="A9" s="42" t="s">
        <v>19</v>
      </c>
      <c r="B9" s="48">
        <v>188</v>
      </c>
      <c r="C9" s="48">
        <v>7655</v>
      </c>
      <c r="D9" s="48">
        <v>8</v>
      </c>
      <c r="E9" s="52">
        <f t="shared" si="0"/>
        <v>7851</v>
      </c>
      <c r="F9" s="4">
        <v>5094</v>
      </c>
      <c r="Q9" s="31"/>
      <c r="R9" s="31"/>
      <c r="AC9" s="4"/>
      <c r="AD9" s="4"/>
    </row>
    <row r="10" spans="1:30" x14ac:dyDescent="0.25">
      <c r="A10" s="42" t="s">
        <v>15</v>
      </c>
      <c r="B10" s="48">
        <v>270</v>
      </c>
      <c r="C10" s="48">
        <v>4586</v>
      </c>
      <c r="D10" s="48">
        <v>1</v>
      </c>
      <c r="E10" s="52">
        <f t="shared" si="0"/>
        <v>4857</v>
      </c>
      <c r="F10" s="4">
        <v>3132</v>
      </c>
      <c r="Q10" s="31"/>
      <c r="R10" s="31"/>
      <c r="AC10" s="4"/>
      <c r="AD10" s="4"/>
    </row>
    <row r="11" spans="1:30" x14ac:dyDescent="0.25">
      <c r="A11" s="42" t="s">
        <v>5</v>
      </c>
      <c r="B11" s="48">
        <v>2011</v>
      </c>
      <c r="C11" s="48">
        <v>8140</v>
      </c>
      <c r="D11" s="48">
        <v>359</v>
      </c>
      <c r="E11" s="52">
        <f t="shared" si="0"/>
        <v>10510</v>
      </c>
      <c r="F11" s="4">
        <v>8869</v>
      </c>
      <c r="Q11" s="31"/>
      <c r="R11" s="31"/>
      <c r="AC11" s="4"/>
      <c r="AD11" s="4"/>
    </row>
    <row r="12" spans="1:30" x14ac:dyDescent="0.25">
      <c r="A12" s="42" t="s">
        <v>9</v>
      </c>
      <c r="B12" s="48">
        <v>526</v>
      </c>
      <c r="C12" s="48">
        <v>2198</v>
      </c>
      <c r="D12" s="48">
        <v>41</v>
      </c>
      <c r="E12" s="52">
        <f t="shared" si="0"/>
        <v>2765</v>
      </c>
      <c r="F12" s="4">
        <v>1816</v>
      </c>
      <c r="Q12" s="31"/>
      <c r="R12" s="31"/>
      <c r="AC12" s="4"/>
      <c r="AD12" s="4"/>
    </row>
    <row r="13" spans="1:30" x14ac:dyDescent="0.25">
      <c r="A13" s="42" t="s">
        <v>31</v>
      </c>
      <c r="B13" s="48">
        <v>4</v>
      </c>
      <c r="C13" s="48">
        <v>9744</v>
      </c>
      <c r="D13" s="48">
        <v>1</v>
      </c>
      <c r="E13" s="52">
        <f t="shared" si="0"/>
        <v>9749</v>
      </c>
      <c r="F13" s="4">
        <v>5746</v>
      </c>
      <c r="Q13" s="31"/>
      <c r="R13" s="31"/>
      <c r="AC13" s="4"/>
      <c r="AD13" s="4"/>
    </row>
    <row r="14" spans="1:30" x14ac:dyDescent="0.25">
      <c r="A14" s="42" t="s">
        <v>20</v>
      </c>
      <c r="B14" s="48">
        <v>168</v>
      </c>
      <c r="C14" s="48">
        <v>3957</v>
      </c>
      <c r="D14" s="48">
        <v>1</v>
      </c>
      <c r="E14" s="52">
        <f t="shared" si="0"/>
        <v>4126</v>
      </c>
      <c r="F14" s="4">
        <v>2450</v>
      </c>
      <c r="Q14" s="31"/>
      <c r="R14" s="31"/>
      <c r="AC14" s="4"/>
      <c r="AD14" s="4"/>
    </row>
    <row r="15" spans="1:30" x14ac:dyDescent="0.25">
      <c r="A15" s="42" t="s">
        <v>7</v>
      </c>
      <c r="B15" s="48">
        <v>14714</v>
      </c>
      <c r="C15" s="48">
        <v>71894</v>
      </c>
      <c r="D15" s="48">
        <v>1773</v>
      </c>
      <c r="E15" s="52">
        <f t="shared" si="0"/>
        <v>88381</v>
      </c>
      <c r="F15" s="4">
        <v>76851</v>
      </c>
      <c r="Q15" s="31"/>
      <c r="R15" s="31"/>
      <c r="AC15" s="4"/>
      <c r="AD15" s="4"/>
    </row>
    <row r="16" spans="1:30" x14ac:dyDescent="0.25">
      <c r="A16" s="42" t="s">
        <v>17</v>
      </c>
      <c r="B16" s="48">
        <v>341</v>
      </c>
      <c r="C16" s="48">
        <v>11135</v>
      </c>
      <c r="D16" s="48">
        <v>14</v>
      </c>
      <c r="E16" s="52">
        <f t="shared" si="0"/>
        <v>11490</v>
      </c>
      <c r="F16" s="4">
        <v>7491</v>
      </c>
      <c r="Q16" s="31"/>
      <c r="R16" s="31"/>
      <c r="AC16" s="4"/>
      <c r="AD16" s="4"/>
    </row>
    <row r="17" spans="1:30" x14ac:dyDescent="0.25">
      <c r="A17" s="42" t="s">
        <v>3</v>
      </c>
      <c r="B17" s="48">
        <v>28964</v>
      </c>
      <c r="C17" s="48">
        <v>47447</v>
      </c>
      <c r="D17" s="48">
        <v>316</v>
      </c>
      <c r="E17" s="52">
        <f t="shared" si="0"/>
        <v>76727</v>
      </c>
      <c r="F17" s="4">
        <v>57344</v>
      </c>
      <c r="Q17" s="31"/>
      <c r="R17" s="31"/>
      <c r="AC17" s="4"/>
      <c r="AD17" s="4"/>
    </row>
    <row r="18" spans="1:30" x14ac:dyDescent="0.25">
      <c r="A18" s="42" t="s">
        <v>4</v>
      </c>
      <c r="B18" s="48">
        <v>7901</v>
      </c>
      <c r="C18" s="48">
        <v>20370</v>
      </c>
      <c r="D18" s="48">
        <v>257</v>
      </c>
      <c r="E18" s="52">
        <f t="shared" si="0"/>
        <v>28528</v>
      </c>
      <c r="F18" s="4">
        <v>17519</v>
      </c>
      <c r="Q18" s="31"/>
      <c r="R18" s="31"/>
      <c r="AC18" s="4"/>
      <c r="AD18" s="4"/>
    </row>
    <row r="19" spans="1:30" x14ac:dyDescent="0.25">
      <c r="A19" s="42" t="s">
        <v>2</v>
      </c>
      <c r="B19" s="48">
        <v>8902</v>
      </c>
      <c r="C19" s="48">
        <v>28211</v>
      </c>
      <c r="D19" s="48">
        <v>5140</v>
      </c>
      <c r="E19" s="52">
        <f t="shared" si="0"/>
        <v>42253</v>
      </c>
      <c r="F19" s="4">
        <v>34453</v>
      </c>
      <c r="Q19" s="31"/>
      <c r="R19" s="31"/>
      <c r="AC19" s="4"/>
      <c r="AD19" s="4"/>
    </row>
    <row r="20" spans="1:30" x14ac:dyDescent="0.25">
      <c r="A20" s="42" t="s">
        <v>13</v>
      </c>
      <c r="B20" s="48">
        <v>157</v>
      </c>
      <c r="C20" s="48">
        <v>4732</v>
      </c>
      <c r="D20" s="48">
        <v>60</v>
      </c>
      <c r="E20" s="52">
        <f t="shared" si="0"/>
        <v>4949</v>
      </c>
      <c r="F20" s="4">
        <v>3348</v>
      </c>
      <c r="Q20" s="31"/>
      <c r="R20" s="31"/>
      <c r="AC20" s="4"/>
      <c r="AD20" s="4"/>
    </row>
    <row r="21" spans="1:30" x14ac:dyDescent="0.25">
      <c r="A21" s="42" t="s">
        <v>30</v>
      </c>
      <c r="B21" s="48">
        <v>288</v>
      </c>
      <c r="C21" s="48">
        <v>83</v>
      </c>
      <c r="D21" s="48">
        <v>0</v>
      </c>
      <c r="E21" s="52">
        <f t="shared" si="0"/>
        <v>371</v>
      </c>
      <c r="F21" s="4">
        <v>365</v>
      </c>
      <c r="Q21" s="31"/>
      <c r="R21" s="31"/>
      <c r="AC21" s="4"/>
      <c r="AD21" s="4"/>
    </row>
    <row r="22" spans="1:30" x14ac:dyDescent="0.25">
      <c r="A22" s="42" t="s">
        <v>18</v>
      </c>
      <c r="B22" s="48">
        <v>188</v>
      </c>
      <c r="C22" s="48">
        <v>1242</v>
      </c>
      <c r="D22" s="48">
        <v>6</v>
      </c>
      <c r="E22" s="52">
        <f t="shared" si="0"/>
        <v>1436</v>
      </c>
      <c r="F22" s="4">
        <v>919</v>
      </c>
      <c r="Q22" s="31"/>
      <c r="R22" s="31"/>
      <c r="AC22" s="4"/>
      <c r="AD22" s="4"/>
    </row>
    <row r="23" spans="1:30" x14ac:dyDescent="0.25">
      <c r="A23" s="42" t="s">
        <v>24</v>
      </c>
      <c r="B23" s="48">
        <v>0</v>
      </c>
      <c r="C23" s="48">
        <v>924</v>
      </c>
      <c r="D23" s="48">
        <v>0</v>
      </c>
      <c r="E23" s="52">
        <f t="shared" si="0"/>
        <v>924</v>
      </c>
      <c r="F23" s="4">
        <v>591</v>
      </c>
      <c r="Q23" s="31"/>
      <c r="R23" s="31"/>
      <c r="AC23" s="4"/>
      <c r="AD23" s="4"/>
    </row>
    <row r="24" spans="1:30" x14ac:dyDescent="0.25">
      <c r="A24" s="42" t="s">
        <v>11</v>
      </c>
      <c r="B24" s="48">
        <v>7144</v>
      </c>
      <c r="C24" s="48">
        <v>52846</v>
      </c>
      <c r="D24" s="48">
        <v>1132</v>
      </c>
      <c r="E24" s="52">
        <f t="shared" si="0"/>
        <v>61122</v>
      </c>
      <c r="F24" s="4">
        <v>39628</v>
      </c>
      <c r="Q24" s="31"/>
      <c r="R24" s="31"/>
      <c r="AC24" s="4"/>
      <c r="AD24" s="4"/>
    </row>
    <row r="25" spans="1:30" x14ac:dyDescent="0.25">
      <c r="A25" s="42" t="s">
        <v>10</v>
      </c>
      <c r="B25" s="48">
        <v>2322</v>
      </c>
      <c r="C25" s="48">
        <v>336</v>
      </c>
      <c r="D25" s="48">
        <v>0</v>
      </c>
      <c r="E25" s="52">
        <f t="shared" si="0"/>
        <v>2658</v>
      </c>
      <c r="F25" s="4">
        <v>2493</v>
      </c>
      <c r="Q25" s="31"/>
      <c r="R25" s="31"/>
      <c r="AC25" s="4"/>
      <c r="AD25" s="4"/>
    </row>
    <row r="26" spans="1:30" x14ac:dyDescent="0.25">
      <c r="A26" s="42" t="s">
        <v>14</v>
      </c>
      <c r="B26" s="48">
        <v>3006</v>
      </c>
      <c r="C26" s="48">
        <v>38600</v>
      </c>
      <c r="D26" s="48">
        <v>346</v>
      </c>
      <c r="E26" s="52">
        <f t="shared" si="0"/>
        <v>41952</v>
      </c>
      <c r="F26" s="4">
        <v>27827</v>
      </c>
      <c r="Q26" s="31"/>
      <c r="R26" s="31"/>
      <c r="AC26" s="4"/>
      <c r="AD26" s="4"/>
    </row>
    <row r="27" spans="1:30" x14ac:dyDescent="0.25">
      <c r="A27" s="42" t="s">
        <v>8</v>
      </c>
      <c r="B27" s="48">
        <v>632</v>
      </c>
      <c r="C27" s="48">
        <v>2134</v>
      </c>
      <c r="D27" s="48">
        <v>30</v>
      </c>
      <c r="E27" s="52">
        <f>+SUM(B27:D27)</f>
        <v>2796</v>
      </c>
      <c r="F27" s="4">
        <v>2107</v>
      </c>
      <c r="Q27" s="31"/>
      <c r="R27" s="31"/>
      <c r="AC27" s="4"/>
      <c r="AD27" s="4"/>
    </row>
    <row r="28" spans="1:30" x14ac:dyDescent="0.25">
      <c r="A28" s="42" t="s">
        <v>12</v>
      </c>
      <c r="B28" s="48">
        <v>0</v>
      </c>
      <c r="C28" s="48">
        <v>2752</v>
      </c>
      <c r="D28" s="48">
        <v>5</v>
      </c>
      <c r="E28" s="52">
        <f t="shared" si="0"/>
        <v>2757</v>
      </c>
      <c r="F28" s="4">
        <v>1733</v>
      </c>
      <c r="Q28" s="31"/>
      <c r="R28" s="31"/>
      <c r="AC28" s="4"/>
      <c r="AD28" s="4"/>
    </row>
    <row r="29" spans="1:30" x14ac:dyDescent="0.25">
      <c r="A29" s="143" t="s">
        <v>21</v>
      </c>
      <c r="B29" s="142">
        <v>777</v>
      </c>
      <c r="C29" s="83">
        <v>4313</v>
      </c>
      <c r="D29" s="83">
        <v>0</v>
      </c>
      <c r="E29" s="164">
        <f t="shared" si="0"/>
        <v>5090</v>
      </c>
      <c r="F29" s="4">
        <v>2451</v>
      </c>
      <c r="Q29" s="31"/>
      <c r="R29" s="31"/>
      <c r="AC29" s="4"/>
      <c r="AD29" s="4"/>
    </row>
    <row r="30" spans="1:30" x14ac:dyDescent="0.25">
      <c r="A30" s="44"/>
      <c r="C30" s="169" t="s">
        <v>48</v>
      </c>
      <c r="D30" s="39"/>
      <c r="Q30" s="31"/>
      <c r="R30" s="31"/>
      <c r="AC30" s="4"/>
      <c r="AD30" s="4"/>
    </row>
    <row r="31" spans="1:30" x14ac:dyDescent="0.25">
      <c r="A31" s="46" t="s">
        <v>26</v>
      </c>
      <c r="B31" s="47">
        <f>SUM(B32:B56)</f>
        <v>2169232.3267099997</v>
      </c>
      <c r="C31" s="47">
        <f t="shared" ref="C31" si="1">SUM(C32:C56)</f>
        <v>7372808.1472000051</v>
      </c>
      <c r="D31" s="47">
        <f t="shared" ref="D31" si="2">SUM(D32:D56)</f>
        <v>82813.640100000033</v>
      </c>
      <c r="E31" s="47">
        <f t="shared" ref="E31" si="3">SUM(E32:E56)</f>
        <v>9624854.1140100025</v>
      </c>
      <c r="Q31" s="31"/>
      <c r="R31" s="31"/>
      <c r="AC31" s="4"/>
      <c r="AD31" s="4"/>
    </row>
    <row r="32" spans="1:30" x14ac:dyDescent="0.25">
      <c r="A32" s="40" t="s">
        <v>23</v>
      </c>
      <c r="B32" s="11">
        <v>67.2</v>
      </c>
      <c r="C32" s="41">
        <v>110691.575</v>
      </c>
      <c r="D32" s="41">
        <v>13.4</v>
      </c>
      <c r="E32" s="52">
        <f>+SUM(B32:D32)</f>
        <v>110772.17499999999</v>
      </c>
      <c r="F32" s="4">
        <v>0</v>
      </c>
      <c r="G32" s="4">
        <v>0</v>
      </c>
      <c r="H32" s="4">
        <v>0</v>
      </c>
      <c r="Q32" s="31"/>
      <c r="R32" s="31"/>
      <c r="AC32" s="4"/>
      <c r="AD32" s="4"/>
    </row>
    <row r="33" spans="1:30" x14ac:dyDescent="0.25">
      <c r="A33" s="42" t="s">
        <v>16</v>
      </c>
      <c r="B33" s="48">
        <v>47736.243000000002</v>
      </c>
      <c r="C33" s="48">
        <v>279279.31273000001</v>
      </c>
      <c r="D33" s="48">
        <v>6196.17</v>
      </c>
      <c r="E33" s="52">
        <f t="shared" ref="E33:E56" si="4">+SUM(B33:D33)</f>
        <v>333211.72573000001</v>
      </c>
      <c r="F33" s="4">
        <v>0</v>
      </c>
      <c r="G33" s="4">
        <v>0</v>
      </c>
      <c r="H33" s="4">
        <v>0</v>
      </c>
      <c r="Q33" s="31"/>
      <c r="R33" s="31"/>
      <c r="AC33" s="4"/>
      <c r="AD33" s="4"/>
    </row>
    <row r="34" spans="1:30" x14ac:dyDescent="0.25">
      <c r="A34" s="42" t="s">
        <v>22</v>
      </c>
      <c r="B34" s="48">
        <v>301</v>
      </c>
      <c r="C34" s="48">
        <v>135232.03976000001</v>
      </c>
      <c r="D34" s="48">
        <v>0</v>
      </c>
      <c r="E34" s="52">
        <f t="shared" si="4"/>
        <v>135533.03976000001</v>
      </c>
      <c r="F34" s="4">
        <v>0</v>
      </c>
      <c r="G34" s="4">
        <v>0</v>
      </c>
      <c r="H34" s="4">
        <v>0</v>
      </c>
      <c r="Q34" s="31"/>
      <c r="R34" s="31"/>
      <c r="AC34" s="4"/>
      <c r="AD34" s="4"/>
    </row>
    <row r="35" spans="1:30" x14ac:dyDescent="0.25">
      <c r="A35" s="42" t="s">
        <v>6</v>
      </c>
      <c r="B35" s="48">
        <v>39586.001600000003</v>
      </c>
      <c r="C35" s="48">
        <v>162228.9662</v>
      </c>
      <c r="D35" s="48">
        <v>95.165000000000006</v>
      </c>
      <c r="E35" s="52">
        <f t="shared" si="4"/>
        <v>201910.13279999999</v>
      </c>
      <c r="F35" s="4">
        <v>0</v>
      </c>
      <c r="G35" s="4">
        <v>0</v>
      </c>
      <c r="H35" s="4">
        <v>0</v>
      </c>
      <c r="Q35" s="31"/>
      <c r="R35" s="31"/>
      <c r="AC35" s="4"/>
      <c r="AD35" s="4"/>
    </row>
    <row r="36" spans="1:30" x14ac:dyDescent="0.25">
      <c r="A36" s="42" t="s">
        <v>19</v>
      </c>
      <c r="B36" s="48">
        <v>4086.1677999999979</v>
      </c>
      <c r="C36" s="48">
        <v>206775.39619000058</v>
      </c>
      <c r="D36" s="48">
        <v>59.21</v>
      </c>
      <c r="E36" s="52">
        <f t="shared" si="4"/>
        <v>210920.77399000057</v>
      </c>
      <c r="F36" s="4">
        <v>0</v>
      </c>
      <c r="G36" s="4">
        <v>0</v>
      </c>
      <c r="H36" s="4">
        <v>0</v>
      </c>
      <c r="Q36" s="31"/>
      <c r="R36" s="31"/>
      <c r="AC36" s="4"/>
      <c r="AD36" s="4"/>
    </row>
    <row r="37" spans="1:30" x14ac:dyDescent="0.25">
      <c r="A37" s="42" t="s">
        <v>15</v>
      </c>
      <c r="B37" s="48">
        <v>7766.7250000000004</v>
      </c>
      <c r="C37" s="48">
        <v>96973.035000000003</v>
      </c>
      <c r="D37" s="48">
        <v>9.0850000000000009</v>
      </c>
      <c r="E37" s="52">
        <f t="shared" si="4"/>
        <v>104748.84500000002</v>
      </c>
      <c r="F37" s="4">
        <v>0</v>
      </c>
      <c r="G37" s="4">
        <v>0</v>
      </c>
      <c r="H37" s="4">
        <v>0</v>
      </c>
      <c r="Q37" s="31"/>
      <c r="R37" s="31"/>
      <c r="AC37" s="4"/>
      <c r="AD37" s="4"/>
    </row>
    <row r="38" spans="1:30" x14ac:dyDescent="0.25">
      <c r="A38" s="42" t="s">
        <v>5</v>
      </c>
      <c r="B38" s="48">
        <v>27852.968239999969</v>
      </c>
      <c r="C38" s="48">
        <v>156181.53495000003</v>
      </c>
      <c r="D38" s="48">
        <v>2837.5133500000002</v>
      </c>
      <c r="E38" s="52">
        <f t="shared" si="4"/>
        <v>186872.01653999998</v>
      </c>
      <c r="F38" s="4">
        <v>0</v>
      </c>
      <c r="G38" s="4">
        <v>0</v>
      </c>
      <c r="H38" s="4">
        <v>0</v>
      </c>
      <c r="Q38" s="31"/>
      <c r="R38" s="31"/>
      <c r="AC38" s="4"/>
      <c r="AD38" s="4"/>
    </row>
    <row r="39" spans="1:30" x14ac:dyDescent="0.25">
      <c r="A39" s="42" t="s">
        <v>9</v>
      </c>
      <c r="B39" s="48">
        <v>11633.1386</v>
      </c>
      <c r="C39" s="48">
        <v>58484.20091</v>
      </c>
      <c r="D39" s="48">
        <v>274.7</v>
      </c>
      <c r="E39" s="52">
        <f t="shared" si="4"/>
        <v>70392.039510000002</v>
      </c>
      <c r="F39" s="4">
        <v>0</v>
      </c>
      <c r="G39" s="4">
        <v>0</v>
      </c>
      <c r="H39" s="4">
        <v>0</v>
      </c>
      <c r="Q39" s="31"/>
      <c r="R39" s="31"/>
      <c r="AC39" s="4"/>
      <c r="AD39" s="4"/>
    </row>
    <row r="40" spans="1:30" x14ac:dyDescent="0.25">
      <c r="A40" s="42" t="s">
        <v>31</v>
      </c>
      <c r="B40" s="48">
        <v>134.4</v>
      </c>
      <c r="C40" s="48">
        <v>315499.40833000111</v>
      </c>
      <c r="D40" s="48">
        <v>6.7</v>
      </c>
      <c r="E40" s="52">
        <f t="shared" si="4"/>
        <v>315640.50833000115</v>
      </c>
      <c r="F40" s="4">
        <v>0</v>
      </c>
      <c r="G40" s="4">
        <v>0</v>
      </c>
      <c r="H40" s="4">
        <v>0</v>
      </c>
      <c r="Q40" s="31"/>
      <c r="R40" s="31"/>
      <c r="AC40" s="4"/>
      <c r="AD40" s="4"/>
    </row>
    <row r="41" spans="1:30" x14ac:dyDescent="0.25">
      <c r="A41" s="42" t="s">
        <v>20</v>
      </c>
      <c r="B41" s="48">
        <v>2627.45</v>
      </c>
      <c r="C41" s="48">
        <v>87921.450029999891</v>
      </c>
      <c r="D41" s="48">
        <v>6.84</v>
      </c>
      <c r="E41" s="52">
        <f t="shared" si="4"/>
        <v>90555.740029999884</v>
      </c>
      <c r="F41" s="4">
        <v>0</v>
      </c>
      <c r="G41" s="4">
        <v>0</v>
      </c>
      <c r="H41" s="4">
        <v>0</v>
      </c>
      <c r="Q41" s="31"/>
      <c r="R41" s="31"/>
      <c r="AC41" s="4"/>
      <c r="AD41" s="4"/>
    </row>
    <row r="42" spans="1:30" x14ac:dyDescent="0.25">
      <c r="A42" s="42" t="s">
        <v>7</v>
      </c>
      <c r="B42" s="48">
        <v>343813.3162</v>
      </c>
      <c r="C42" s="48">
        <v>1339719.8583000011</v>
      </c>
      <c r="D42" s="48">
        <v>14998.721749999999</v>
      </c>
      <c r="E42" s="52">
        <f t="shared" si="4"/>
        <v>1698531.8962500012</v>
      </c>
      <c r="F42" s="4">
        <v>0</v>
      </c>
      <c r="G42" s="4">
        <v>0</v>
      </c>
      <c r="H42" s="4">
        <v>0</v>
      </c>
      <c r="Q42" s="31"/>
      <c r="R42" s="31"/>
      <c r="AC42" s="4"/>
      <c r="AD42" s="4"/>
    </row>
    <row r="43" spans="1:30" x14ac:dyDescent="0.25">
      <c r="A43" s="42" t="s">
        <v>17</v>
      </c>
      <c r="B43" s="48">
        <v>9425.3780000000006</v>
      </c>
      <c r="C43" s="48">
        <v>273562.17623000027</v>
      </c>
      <c r="D43" s="48">
        <v>101.285</v>
      </c>
      <c r="E43" s="52">
        <f t="shared" si="4"/>
        <v>283088.83923000027</v>
      </c>
      <c r="F43" s="4">
        <v>0</v>
      </c>
      <c r="G43" s="4">
        <v>0</v>
      </c>
      <c r="H43" s="4">
        <v>0</v>
      </c>
      <c r="Q43" s="31"/>
      <c r="R43" s="31"/>
      <c r="AC43" s="4"/>
      <c r="AD43" s="4"/>
    </row>
    <row r="44" spans="1:30" x14ac:dyDescent="0.25">
      <c r="A44" s="42" t="s">
        <v>3</v>
      </c>
      <c r="B44" s="48">
        <v>808722.20924999996</v>
      </c>
      <c r="C44" s="48">
        <v>921215.91665000003</v>
      </c>
      <c r="D44" s="48">
        <v>2681.88</v>
      </c>
      <c r="E44" s="52">
        <f t="shared" si="4"/>
        <v>1732620.0058999998</v>
      </c>
      <c r="F44" s="4">
        <v>0</v>
      </c>
      <c r="G44" s="4">
        <v>0</v>
      </c>
      <c r="H44" s="4">
        <v>0</v>
      </c>
      <c r="Q44" s="31"/>
      <c r="R44" s="31"/>
      <c r="AC44" s="4"/>
      <c r="AD44" s="4"/>
    </row>
    <row r="45" spans="1:30" x14ac:dyDescent="0.25">
      <c r="A45" s="42" t="s">
        <v>4</v>
      </c>
      <c r="B45" s="48">
        <v>252843.35080000001</v>
      </c>
      <c r="C45" s="48">
        <v>423894.31139999995</v>
      </c>
      <c r="D45" s="48">
        <v>2242.2350000000001</v>
      </c>
      <c r="E45" s="52">
        <f t="shared" si="4"/>
        <v>678979.89719999989</v>
      </c>
      <c r="F45" s="4">
        <v>0</v>
      </c>
      <c r="G45" s="4">
        <v>0</v>
      </c>
      <c r="H45" s="4">
        <v>0</v>
      </c>
      <c r="Q45" s="31"/>
      <c r="R45" s="31"/>
      <c r="AC45" s="4"/>
      <c r="AD45" s="4"/>
    </row>
    <row r="46" spans="1:30" x14ac:dyDescent="0.25">
      <c r="A46" s="42" t="s">
        <v>2</v>
      </c>
      <c r="B46" s="48">
        <v>199423.22581999999</v>
      </c>
      <c r="C46" s="48">
        <v>546659.24179999961</v>
      </c>
      <c r="D46" s="48">
        <v>39888.590000000018</v>
      </c>
      <c r="E46" s="52">
        <f t="shared" si="4"/>
        <v>785971.05761999951</v>
      </c>
      <c r="F46" s="4">
        <v>0</v>
      </c>
      <c r="G46" s="4">
        <v>0</v>
      </c>
      <c r="H46" s="4">
        <v>0</v>
      </c>
      <c r="Q46" s="31"/>
      <c r="R46" s="31"/>
      <c r="AC46" s="4"/>
      <c r="AD46" s="4"/>
    </row>
    <row r="47" spans="1:30" x14ac:dyDescent="0.25">
      <c r="A47" s="42" t="s">
        <v>13</v>
      </c>
      <c r="B47" s="48">
        <v>2773.1868000000004</v>
      </c>
      <c r="C47" s="48">
        <v>110025.8002</v>
      </c>
      <c r="D47" s="48">
        <v>523.63499999999999</v>
      </c>
      <c r="E47" s="52">
        <f t="shared" si="4"/>
        <v>113322.62199999999</v>
      </c>
      <c r="F47" s="4">
        <v>0</v>
      </c>
      <c r="G47" s="4">
        <v>0</v>
      </c>
      <c r="H47" s="4">
        <v>0</v>
      </c>
      <c r="Q47" s="31"/>
      <c r="R47" s="31"/>
      <c r="AC47" s="4"/>
      <c r="AD47" s="4"/>
    </row>
    <row r="48" spans="1:30" x14ac:dyDescent="0.25">
      <c r="A48" s="42" t="s">
        <v>30</v>
      </c>
      <c r="B48" s="48">
        <v>5720.1204000000007</v>
      </c>
      <c r="C48" s="48">
        <v>1404.73</v>
      </c>
      <c r="D48" s="48">
        <v>0</v>
      </c>
      <c r="E48" s="52">
        <f t="shared" si="4"/>
        <v>7124.8504000000012</v>
      </c>
      <c r="F48" s="4">
        <v>0</v>
      </c>
      <c r="G48" s="4">
        <v>0</v>
      </c>
      <c r="H48" s="4">
        <v>0</v>
      </c>
      <c r="Q48" s="31"/>
      <c r="R48" s="31"/>
      <c r="AC48" s="4"/>
      <c r="AD48" s="4"/>
    </row>
    <row r="49" spans="1:30" x14ac:dyDescent="0.25">
      <c r="A49" s="42" t="s">
        <v>18</v>
      </c>
      <c r="B49" s="48">
        <v>7225.75</v>
      </c>
      <c r="C49" s="48">
        <v>24766.8145</v>
      </c>
      <c r="D49" s="48">
        <v>53.82</v>
      </c>
      <c r="E49" s="52">
        <f t="shared" si="4"/>
        <v>32046.3845</v>
      </c>
      <c r="F49" s="4">
        <v>0</v>
      </c>
      <c r="G49" s="4">
        <v>0</v>
      </c>
      <c r="H49" s="4">
        <v>0</v>
      </c>
      <c r="Q49" s="31"/>
      <c r="R49" s="31"/>
      <c r="AC49" s="4"/>
      <c r="AD49" s="4"/>
    </row>
    <row r="50" spans="1:30" x14ac:dyDescent="0.25">
      <c r="A50" s="42" t="s">
        <v>24</v>
      </c>
      <c r="B50" s="48">
        <v>0</v>
      </c>
      <c r="C50" s="48">
        <v>19488.154999999999</v>
      </c>
      <c r="D50" s="48">
        <v>0</v>
      </c>
      <c r="E50" s="52">
        <f t="shared" si="4"/>
        <v>19488.154999999999</v>
      </c>
      <c r="F50" s="4">
        <v>0</v>
      </c>
      <c r="G50" s="4">
        <v>0</v>
      </c>
      <c r="H50" s="4">
        <v>0</v>
      </c>
      <c r="Q50" s="31"/>
      <c r="R50" s="31"/>
      <c r="AC50" s="4"/>
      <c r="AD50" s="4"/>
    </row>
    <row r="51" spans="1:30" x14ac:dyDescent="0.25">
      <c r="A51" s="42" t="s">
        <v>11</v>
      </c>
      <c r="B51" s="48">
        <v>225881.5472</v>
      </c>
      <c r="C51" s="48">
        <v>1095283.99</v>
      </c>
      <c r="D51" s="48">
        <v>10186.815000000001</v>
      </c>
      <c r="E51" s="52">
        <f t="shared" si="4"/>
        <v>1331352.3521999998</v>
      </c>
      <c r="F51" s="4">
        <v>0</v>
      </c>
      <c r="G51" s="4">
        <v>0</v>
      </c>
      <c r="H51" s="4">
        <v>0</v>
      </c>
      <c r="Q51" s="31"/>
      <c r="R51" s="31"/>
      <c r="AC51" s="4"/>
      <c r="AD51" s="4"/>
    </row>
    <row r="52" spans="1:30" x14ac:dyDescent="0.25">
      <c r="A52" s="42" t="s">
        <v>10</v>
      </c>
      <c r="B52" s="48">
        <v>44230.534</v>
      </c>
      <c r="C52" s="48">
        <v>6565.5777500000004</v>
      </c>
      <c r="D52" s="48">
        <v>0</v>
      </c>
      <c r="E52" s="52">
        <f t="shared" si="4"/>
        <v>50796.111749999996</v>
      </c>
      <c r="F52" s="4">
        <v>0</v>
      </c>
      <c r="G52" s="4">
        <v>0</v>
      </c>
      <c r="H52" s="4">
        <v>0</v>
      </c>
      <c r="Q52" s="31"/>
      <c r="R52" s="31"/>
      <c r="AC52" s="4"/>
      <c r="AD52" s="4"/>
    </row>
    <row r="53" spans="1:30" x14ac:dyDescent="0.25">
      <c r="A53" s="42" t="s">
        <v>14</v>
      </c>
      <c r="B53" s="48">
        <v>89409.134999999995</v>
      </c>
      <c r="C53" s="48">
        <v>801153.2619599998</v>
      </c>
      <c r="D53" s="48">
        <v>2322.2800000000002</v>
      </c>
      <c r="E53" s="52">
        <f t="shared" si="4"/>
        <v>892884.67695999984</v>
      </c>
      <c r="F53" s="4">
        <v>0</v>
      </c>
      <c r="G53" s="4">
        <v>0</v>
      </c>
      <c r="H53" s="4">
        <v>0</v>
      </c>
      <c r="Q53" s="31"/>
      <c r="R53" s="31"/>
      <c r="AC53" s="4"/>
      <c r="AD53" s="4"/>
    </row>
    <row r="54" spans="1:30" x14ac:dyDescent="0.25">
      <c r="A54" s="42" t="s">
        <v>8</v>
      </c>
      <c r="B54" s="48">
        <v>13925.725</v>
      </c>
      <c r="C54" s="48">
        <v>42912.775000000001</v>
      </c>
      <c r="D54" s="48">
        <v>270.39999999999998</v>
      </c>
      <c r="E54" s="52">
        <f t="shared" si="4"/>
        <v>57108.9</v>
      </c>
      <c r="F54" s="4">
        <v>0</v>
      </c>
      <c r="G54" s="4">
        <v>0</v>
      </c>
      <c r="H54" s="4">
        <v>0</v>
      </c>
      <c r="Q54" s="31"/>
      <c r="R54" s="31"/>
      <c r="AC54" s="4"/>
      <c r="AD54" s="4"/>
    </row>
    <row r="55" spans="1:30" x14ac:dyDescent="0.25">
      <c r="A55" s="42" t="s">
        <v>12</v>
      </c>
      <c r="B55" s="48">
        <v>0</v>
      </c>
      <c r="C55" s="48">
        <v>58562.657500000001</v>
      </c>
      <c r="D55" s="48">
        <v>45.195</v>
      </c>
      <c r="E55" s="52">
        <f t="shared" si="4"/>
        <v>58607.852500000001</v>
      </c>
      <c r="F55" s="4">
        <v>0</v>
      </c>
      <c r="G55" s="4">
        <v>0</v>
      </c>
      <c r="H55" s="4">
        <v>0</v>
      </c>
      <c r="Q55" s="31"/>
      <c r="R55" s="31"/>
      <c r="AC55" s="4"/>
      <c r="AD55" s="4"/>
    </row>
    <row r="56" spans="1:30" x14ac:dyDescent="0.25">
      <c r="A56" s="43" t="s">
        <v>21</v>
      </c>
      <c r="B56" s="49">
        <v>24047.554</v>
      </c>
      <c r="C56" s="49">
        <v>98325.961809999964</v>
      </c>
      <c r="D56" s="49">
        <v>0</v>
      </c>
      <c r="E56" s="164">
        <f t="shared" si="4"/>
        <v>122373.51580999997</v>
      </c>
      <c r="F56" s="15">
        <v>0</v>
      </c>
      <c r="G56" s="15">
        <v>0</v>
      </c>
      <c r="H56" s="15">
        <v>0</v>
      </c>
      <c r="I56" s="15"/>
      <c r="Q56" s="31"/>
      <c r="R56" s="31"/>
      <c r="AC56" s="4"/>
      <c r="AD56" s="4"/>
    </row>
    <row r="57" spans="1:30" ht="10.5" customHeight="1" x14ac:dyDescent="0.25">
      <c r="A57" s="193" t="str">
        <f>'01'!A25:E25</f>
        <v>Nota: Las colocaciones en dólares han sido convertidas a moneda nacional según el tipo de cambio contable de su período</v>
      </c>
      <c r="B57" s="193"/>
      <c r="C57" s="193"/>
      <c r="D57" s="193"/>
      <c r="E57" s="193"/>
      <c r="F57" s="20"/>
      <c r="G57" s="20"/>
      <c r="H57" s="20"/>
      <c r="I57" s="20"/>
      <c r="J57" s="20"/>
      <c r="K57" s="20"/>
      <c r="L57" s="20"/>
      <c r="AC57" s="4"/>
      <c r="AD57" s="4"/>
    </row>
    <row r="58" spans="1:30" ht="10.5" customHeight="1" x14ac:dyDescent="0.25">
      <c r="A58" s="194" t="s">
        <v>38</v>
      </c>
      <c r="B58" s="194"/>
      <c r="C58" s="194"/>
      <c r="D58" s="194"/>
      <c r="E58" s="194"/>
      <c r="F58" s="20"/>
      <c r="G58" s="20"/>
      <c r="H58" s="20"/>
      <c r="I58" s="20"/>
      <c r="J58" s="20"/>
      <c r="K58" s="20"/>
      <c r="L58" s="20"/>
      <c r="AC58" s="4"/>
      <c r="AD58" s="4"/>
    </row>
    <row r="59" spans="1:30" ht="30" customHeight="1" x14ac:dyDescent="0.25">
      <c r="A59" s="200" t="s">
        <v>47</v>
      </c>
      <c r="B59" s="200"/>
      <c r="C59" s="200"/>
      <c r="D59" s="200"/>
      <c r="F59" s="15"/>
      <c r="G59" s="15"/>
      <c r="H59" s="15"/>
      <c r="Q59" s="31"/>
      <c r="R59" s="31"/>
      <c r="AC59" s="4"/>
      <c r="AD59" s="4"/>
    </row>
  </sheetData>
  <mergeCells count="4">
    <mergeCell ref="A59:D59"/>
    <mergeCell ref="A57:E57"/>
    <mergeCell ref="A58:E58"/>
    <mergeCell ref="A1:E1"/>
  </mergeCells>
  <hyperlinks>
    <hyperlink ref="A1:E1" location="Índice!B6" display="4. PERÚ: DESEMBOLSOS DE BFH POR MODALIDAD, SEGÚN DEPARTAMENTO, AL 30 DE SETIEMBRE DE 2017"/>
  </hyperlinks>
  <pageMargins left="0.7" right="0.7" top="0.75" bottom="0.75" header="0.3" footer="0.3"/>
  <pageSetup paperSize="9" scale="41" orientation="portrait" r:id="rId1"/>
  <ignoredErrors>
    <ignoredError sqref="C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0"/>
  <sheetViews>
    <sheetView showGridLines="0" view="pageBreakPreview" zoomScale="80" zoomScaleNormal="100" zoomScaleSheetLayoutView="80" workbookViewId="0">
      <selection activeCell="H32" sqref="H32"/>
    </sheetView>
  </sheetViews>
  <sheetFormatPr baseColWidth="10" defaultRowHeight="15" x14ac:dyDescent="0.25"/>
  <cols>
    <col min="1" max="1" width="12.140625" style="4" customWidth="1"/>
    <col min="2" max="2" width="11.7109375" style="4" customWidth="1"/>
    <col min="3" max="3" width="17" style="4" customWidth="1"/>
    <col min="4" max="4" width="11.5703125" style="4" customWidth="1"/>
    <col min="5" max="5" width="17" style="4" customWidth="1"/>
    <col min="6" max="6" width="11.5703125" style="4" customWidth="1"/>
    <col min="7" max="7" width="17.140625" style="4" customWidth="1"/>
    <col min="8" max="8" width="10.140625" style="4" customWidth="1"/>
  </cols>
  <sheetData>
    <row r="1" spans="1:8" x14ac:dyDescent="0.25">
      <c r="A1" s="204" t="str">
        <f>"5. "&amp;Índice!B7</f>
        <v>5. PERÚ: DESEMBOLSOS DE BFH POR PRODUCTO Y TIPO DE MONEDA, AL CIERRE DE MARZO DE 2022</v>
      </c>
      <c r="B1" s="204"/>
      <c r="C1" s="204"/>
      <c r="D1" s="204"/>
      <c r="E1" s="204"/>
      <c r="F1" s="204"/>
      <c r="G1" s="204"/>
      <c r="H1" s="204"/>
    </row>
    <row r="2" spans="1:8" ht="15" customHeight="1" x14ac:dyDescent="0.25">
      <c r="A2" s="205" t="s">
        <v>0</v>
      </c>
      <c r="B2" s="206" t="s">
        <v>32</v>
      </c>
      <c r="C2" s="207"/>
      <c r="D2" s="202" t="s">
        <v>33</v>
      </c>
      <c r="E2" s="203"/>
      <c r="F2" s="208" t="s">
        <v>34</v>
      </c>
      <c r="G2" s="207"/>
      <c r="H2" s="205" t="s">
        <v>26</v>
      </c>
    </row>
    <row r="3" spans="1:8" x14ac:dyDescent="0.25">
      <c r="A3" s="205"/>
      <c r="B3" s="72" t="s">
        <v>50</v>
      </c>
      <c r="C3" s="6" t="s">
        <v>51</v>
      </c>
      <c r="D3" s="70" t="s">
        <v>52</v>
      </c>
      <c r="E3" s="71" t="s">
        <v>53</v>
      </c>
      <c r="F3" s="69" t="s">
        <v>54</v>
      </c>
      <c r="G3" s="68" t="s">
        <v>55</v>
      </c>
      <c r="H3" s="205"/>
    </row>
    <row r="4" spans="1:8" x14ac:dyDescent="0.25">
      <c r="A4" s="53"/>
      <c r="B4" s="18" t="s">
        <v>35</v>
      </c>
      <c r="C4" s="18"/>
      <c r="D4" s="19"/>
      <c r="E4" s="19"/>
      <c r="F4" s="19"/>
      <c r="G4" s="19"/>
      <c r="H4" s="20"/>
    </row>
    <row r="5" spans="1:8" x14ac:dyDescent="0.25">
      <c r="A5" s="61" t="s">
        <v>26</v>
      </c>
      <c r="B5" s="62">
        <f t="shared" ref="B5:H5" si="0">SUM(B6:B25)</f>
        <v>7606</v>
      </c>
      <c r="C5" s="62">
        <f t="shared" si="0"/>
        <v>75569</v>
      </c>
      <c r="D5" s="62">
        <f t="shared" si="0"/>
        <v>96</v>
      </c>
      <c r="E5" s="62">
        <f t="shared" si="0"/>
        <v>353465</v>
      </c>
      <c r="F5" s="62">
        <f t="shared" si="0"/>
        <v>18</v>
      </c>
      <c r="G5" s="62">
        <f t="shared" si="0"/>
        <v>10181</v>
      </c>
      <c r="H5" s="62">
        <f t="shared" si="0"/>
        <v>446935</v>
      </c>
    </row>
    <row r="6" spans="1:8" x14ac:dyDescent="0.25">
      <c r="A6" s="21" t="s">
        <v>36</v>
      </c>
      <c r="B6" s="23">
        <v>688</v>
      </c>
      <c r="C6" s="23">
        <v>0</v>
      </c>
      <c r="D6" s="54">
        <v>0</v>
      </c>
      <c r="E6" s="55">
        <v>0</v>
      </c>
      <c r="F6" s="23">
        <v>0</v>
      </c>
      <c r="G6" s="23">
        <v>0</v>
      </c>
      <c r="H6" s="26">
        <v>688</v>
      </c>
    </row>
    <row r="7" spans="1:8" x14ac:dyDescent="0.25">
      <c r="A7" s="151">
        <v>2004</v>
      </c>
      <c r="B7" s="25">
        <v>1912</v>
      </c>
      <c r="C7" s="25">
        <v>0</v>
      </c>
      <c r="D7" s="56">
        <v>0</v>
      </c>
      <c r="E7" s="24">
        <v>0</v>
      </c>
      <c r="F7" s="25">
        <v>0</v>
      </c>
      <c r="G7" s="25">
        <v>0</v>
      </c>
      <c r="H7" s="26">
        <v>1912</v>
      </c>
    </row>
    <row r="8" spans="1:8" x14ac:dyDescent="0.25">
      <c r="A8" s="151">
        <v>2005</v>
      </c>
      <c r="B8" s="25">
        <v>1839</v>
      </c>
      <c r="C8" s="25">
        <v>0</v>
      </c>
      <c r="D8" s="56">
        <v>13</v>
      </c>
      <c r="E8" s="24">
        <v>0</v>
      </c>
      <c r="F8" s="25">
        <v>0</v>
      </c>
      <c r="G8" s="25">
        <v>0</v>
      </c>
      <c r="H8" s="26">
        <v>1852</v>
      </c>
    </row>
    <row r="9" spans="1:8" x14ac:dyDescent="0.25">
      <c r="A9" s="151">
        <v>2006</v>
      </c>
      <c r="B9" s="25">
        <v>1991</v>
      </c>
      <c r="C9" s="25">
        <v>0</v>
      </c>
      <c r="D9" s="56">
        <v>26</v>
      </c>
      <c r="E9" s="24">
        <v>0</v>
      </c>
      <c r="F9" s="25">
        <v>8</v>
      </c>
      <c r="G9" s="25">
        <v>0</v>
      </c>
      <c r="H9" s="26">
        <v>2025</v>
      </c>
    </row>
    <row r="10" spans="1:8" x14ac:dyDescent="0.25">
      <c r="A10" s="151">
        <v>2007</v>
      </c>
      <c r="B10" s="25">
        <v>911</v>
      </c>
      <c r="C10" s="25">
        <v>976</v>
      </c>
      <c r="D10" s="56">
        <v>56</v>
      </c>
      <c r="E10" s="24">
        <v>342</v>
      </c>
      <c r="F10" s="25">
        <v>10</v>
      </c>
      <c r="G10" s="25">
        <v>99</v>
      </c>
      <c r="H10" s="26">
        <v>2394</v>
      </c>
    </row>
    <row r="11" spans="1:8" x14ac:dyDescent="0.25">
      <c r="A11" s="151">
        <v>2008</v>
      </c>
      <c r="B11" s="25">
        <v>227</v>
      </c>
      <c r="C11" s="25">
        <v>2169</v>
      </c>
      <c r="D11" s="56">
        <v>1</v>
      </c>
      <c r="E11" s="24">
        <v>6119</v>
      </c>
      <c r="F11" s="25">
        <v>0</v>
      </c>
      <c r="G11" s="25">
        <v>772</v>
      </c>
      <c r="H11" s="26">
        <v>9288</v>
      </c>
    </row>
    <row r="12" spans="1:8" x14ac:dyDescent="0.25">
      <c r="A12" s="151">
        <v>2009</v>
      </c>
      <c r="B12" s="25">
        <v>22</v>
      </c>
      <c r="C12" s="25">
        <v>3845</v>
      </c>
      <c r="D12" s="56">
        <v>0</v>
      </c>
      <c r="E12" s="24">
        <v>22866</v>
      </c>
      <c r="F12" s="25">
        <v>0</v>
      </c>
      <c r="G12" s="25">
        <v>1732</v>
      </c>
      <c r="H12" s="26">
        <v>28465</v>
      </c>
    </row>
    <row r="13" spans="1:8" x14ac:dyDescent="0.25">
      <c r="A13" s="151">
        <v>2010</v>
      </c>
      <c r="B13" s="25">
        <v>16</v>
      </c>
      <c r="C13" s="25">
        <v>5337</v>
      </c>
      <c r="D13" s="56">
        <v>0</v>
      </c>
      <c r="E13" s="24">
        <v>12833</v>
      </c>
      <c r="F13" s="25">
        <v>0</v>
      </c>
      <c r="G13" s="25">
        <v>549</v>
      </c>
      <c r="H13" s="26">
        <v>18735</v>
      </c>
    </row>
    <row r="14" spans="1:8" x14ac:dyDescent="0.25">
      <c r="A14" s="151">
        <v>2011</v>
      </c>
      <c r="B14" s="25">
        <v>0</v>
      </c>
      <c r="C14" s="25">
        <v>5991</v>
      </c>
      <c r="D14" s="56">
        <v>0</v>
      </c>
      <c r="E14" s="24">
        <v>6071</v>
      </c>
      <c r="F14" s="25">
        <v>0</v>
      </c>
      <c r="G14" s="25">
        <v>432</v>
      </c>
      <c r="H14" s="26">
        <v>12494</v>
      </c>
    </row>
    <row r="15" spans="1:8" x14ac:dyDescent="0.25">
      <c r="A15" s="151">
        <v>2012</v>
      </c>
      <c r="B15" s="25">
        <v>0</v>
      </c>
      <c r="C15" s="25">
        <v>4498</v>
      </c>
      <c r="D15" s="56">
        <v>0</v>
      </c>
      <c r="E15" s="24">
        <v>12597</v>
      </c>
      <c r="F15" s="25">
        <v>0</v>
      </c>
      <c r="G15" s="25">
        <v>405</v>
      </c>
      <c r="H15" s="26">
        <v>17500</v>
      </c>
    </row>
    <row r="16" spans="1:8" x14ac:dyDescent="0.25">
      <c r="A16" s="151">
        <v>2013</v>
      </c>
      <c r="B16" s="25">
        <v>0</v>
      </c>
      <c r="C16" s="25">
        <v>3414</v>
      </c>
      <c r="D16" s="56">
        <v>0</v>
      </c>
      <c r="E16" s="24">
        <v>20492</v>
      </c>
      <c r="F16" s="25">
        <v>0</v>
      </c>
      <c r="G16" s="25">
        <v>8</v>
      </c>
      <c r="H16" s="26">
        <v>23914</v>
      </c>
    </row>
    <row r="17" spans="1:8" x14ac:dyDescent="0.25">
      <c r="A17" s="151">
        <v>2014</v>
      </c>
      <c r="B17" s="25">
        <v>0</v>
      </c>
      <c r="C17" s="25">
        <v>4260</v>
      </c>
      <c r="D17" s="56">
        <v>0</v>
      </c>
      <c r="E17" s="24">
        <v>40904</v>
      </c>
      <c r="F17" s="25">
        <v>0</v>
      </c>
      <c r="G17" s="25">
        <v>0</v>
      </c>
      <c r="H17" s="26">
        <v>45164</v>
      </c>
    </row>
    <row r="18" spans="1:8" x14ac:dyDescent="0.25">
      <c r="A18" s="151">
        <v>2015</v>
      </c>
      <c r="B18" s="25">
        <v>0</v>
      </c>
      <c r="C18" s="25">
        <v>2837</v>
      </c>
      <c r="D18" s="56">
        <v>0</v>
      </c>
      <c r="E18" s="24">
        <v>46467</v>
      </c>
      <c r="F18" s="25">
        <v>0</v>
      </c>
      <c r="G18" s="25">
        <v>1101</v>
      </c>
      <c r="H18" s="26">
        <v>50405</v>
      </c>
    </row>
    <row r="19" spans="1:8" x14ac:dyDescent="0.25">
      <c r="A19" s="151">
        <v>2016</v>
      </c>
      <c r="B19" s="25">
        <v>0</v>
      </c>
      <c r="C19" s="25">
        <v>1577</v>
      </c>
      <c r="D19" s="56">
        <v>0</v>
      </c>
      <c r="E19" s="24">
        <v>34344</v>
      </c>
      <c r="F19" s="25">
        <v>0</v>
      </c>
      <c r="G19" s="25">
        <v>2925</v>
      </c>
      <c r="H19" s="26">
        <v>38846</v>
      </c>
    </row>
    <row r="20" spans="1:8" x14ac:dyDescent="0.25">
      <c r="A20" s="151">
        <v>2017</v>
      </c>
      <c r="B20" s="25">
        <v>0</v>
      </c>
      <c r="C20" s="25">
        <v>3182</v>
      </c>
      <c r="D20" s="56">
        <v>0</v>
      </c>
      <c r="E20" s="24">
        <v>20421</v>
      </c>
      <c r="F20" s="25">
        <v>0</v>
      </c>
      <c r="G20" s="25">
        <v>1776</v>
      </c>
      <c r="H20" s="26">
        <v>25379</v>
      </c>
    </row>
    <row r="21" spans="1:8" x14ac:dyDescent="0.25">
      <c r="A21" s="151">
        <v>2018</v>
      </c>
      <c r="B21" s="25">
        <v>0</v>
      </c>
      <c r="C21" s="25">
        <v>5131</v>
      </c>
      <c r="D21" s="56">
        <v>0</v>
      </c>
      <c r="E21" s="24">
        <v>7810</v>
      </c>
      <c r="F21" s="25">
        <v>0</v>
      </c>
      <c r="G21" s="25">
        <v>38</v>
      </c>
      <c r="H21" s="26">
        <v>12979</v>
      </c>
    </row>
    <row r="22" spans="1:8" x14ac:dyDescent="0.25">
      <c r="A22" s="151">
        <f>'01'!A21</f>
        <v>2019</v>
      </c>
      <c r="B22" s="59">
        <v>0</v>
      </c>
      <c r="C22" s="59">
        <v>10089</v>
      </c>
      <c r="D22" s="60">
        <v>0</v>
      </c>
      <c r="E22" s="58">
        <v>42845</v>
      </c>
      <c r="F22" s="59">
        <v>0</v>
      </c>
      <c r="G22" s="59">
        <v>322</v>
      </c>
      <c r="H22" s="67">
        <v>53256</v>
      </c>
    </row>
    <row r="23" spans="1:8" x14ac:dyDescent="0.25">
      <c r="A23" s="151">
        <v>2020</v>
      </c>
      <c r="B23" s="59">
        <v>0</v>
      </c>
      <c r="C23" s="58">
        <v>5400</v>
      </c>
      <c r="D23" s="59">
        <v>0</v>
      </c>
      <c r="E23" s="58">
        <v>43029</v>
      </c>
      <c r="F23" s="59">
        <v>0</v>
      </c>
      <c r="G23" s="59">
        <v>22</v>
      </c>
      <c r="H23" s="67">
        <v>48451</v>
      </c>
    </row>
    <row r="24" spans="1:8" x14ac:dyDescent="0.25">
      <c r="A24" s="156">
        <v>2021</v>
      </c>
      <c r="B24" s="14">
        <v>0</v>
      </c>
      <c r="C24" s="13">
        <v>11215</v>
      </c>
      <c r="D24" s="14">
        <v>0</v>
      </c>
      <c r="E24" s="13">
        <v>34872</v>
      </c>
      <c r="F24" s="14">
        <v>0</v>
      </c>
      <c r="G24" s="13">
        <v>0</v>
      </c>
      <c r="H24" s="14">
        <v>46087</v>
      </c>
    </row>
    <row r="25" spans="1:8" x14ac:dyDescent="0.25">
      <c r="A25" s="175" t="str">
        <f>+'03'!U2</f>
        <v>Ene-Mar 2022</v>
      </c>
      <c r="B25" s="170">
        <v>0</v>
      </c>
      <c r="C25" s="177">
        <v>5648</v>
      </c>
      <c r="D25" s="140">
        <v>0</v>
      </c>
      <c r="E25" s="177">
        <v>1453</v>
      </c>
      <c r="F25" s="140">
        <v>0</v>
      </c>
      <c r="G25" s="177">
        <v>0</v>
      </c>
      <c r="H25" s="176">
        <v>7101</v>
      </c>
    </row>
    <row r="26" spans="1:8" x14ac:dyDescent="0.25">
      <c r="A26" s="27"/>
      <c r="B26" s="18"/>
      <c r="C26" s="18"/>
      <c r="D26" s="28"/>
      <c r="E26" s="28"/>
      <c r="F26" s="28"/>
      <c r="G26" s="28"/>
    </row>
    <row r="27" spans="1:8" x14ac:dyDescent="0.25">
      <c r="A27" s="65" t="s">
        <v>26</v>
      </c>
      <c r="B27" s="62">
        <f t="shared" ref="B27:G27" si="1">SUM(B28:B47)</f>
        <v>90212.787359999944</v>
      </c>
      <c r="C27" s="62">
        <f t="shared" si="1"/>
        <v>2079019.53935</v>
      </c>
      <c r="D27" s="62">
        <f t="shared" si="1"/>
        <v>861.60648000000003</v>
      </c>
      <c r="E27" s="62">
        <f t="shared" si="1"/>
        <v>7371946.5407199999</v>
      </c>
      <c r="F27" s="62">
        <f t="shared" si="1"/>
        <v>69.4452</v>
      </c>
      <c r="G27" s="62">
        <f t="shared" si="1"/>
        <v>82744.194900000002</v>
      </c>
      <c r="H27" s="62">
        <f>SUM(H28:H47)</f>
        <v>9624854.1140100006</v>
      </c>
    </row>
    <row r="28" spans="1:8" x14ac:dyDescent="0.25">
      <c r="A28" s="21" t="s">
        <v>36</v>
      </c>
      <c r="B28" s="23">
        <v>8613.81</v>
      </c>
      <c r="C28" s="23">
        <v>0</v>
      </c>
      <c r="D28" s="54">
        <v>0</v>
      </c>
      <c r="E28" s="55">
        <v>0</v>
      </c>
      <c r="F28" s="23">
        <v>0</v>
      </c>
      <c r="G28" s="23">
        <v>0</v>
      </c>
      <c r="H28" s="26">
        <v>8613.81</v>
      </c>
    </row>
    <row r="29" spans="1:8" x14ac:dyDescent="0.25">
      <c r="A29" s="151">
        <v>2004</v>
      </c>
      <c r="B29" s="25">
        <v>23310.899999999954</v>
      </c>
      <c r="C29" s="25">
        <v>0</v>
      </c>
      <c r="D29" s="56">
        <v>0</v>
      </c>
      <c r="E29" s="24">
        <v>0</v>
      </c>
      <c r="F29" s="25">
        <v>0</v>
      </c>
      <c r="G29" s="25">
        <v>0</v>
      </c>
      <c r="H29" s="26">
        <v>23310.899999999954</v>
      </c>
    </row>
    <row r="30" spans="1:8" x14ac:dyDescent="0.25">
      <c r="A30" s="151">
        <v>2005</v>
      </c>
      <c r="B30" s="25">
        <v>21878.964000000007</v>
      </c>
      <c r="C30" s="25">
        <v>0</v>
      </c>
      <c r="D30" s="56">
        <v>119.45639999999999</v>
      </c>
      <c r="E30" s="24">
        <v>0</v>
      </c>
      <c r="F30" s="25">
        <v>0</v>
      </c>
      <c r="G30" s="25">
        <v>0</v>
      </c>
      <c r="H30" s="26">
        <v>21998.420400000006</v>
      </c>
    </row>
    <row r="31" spans="1:8" x14ac:dyDescent="0.25">
      <c r="A31" s="151">
        <v>2006</v>
      </c>
      <c r="B31" s="25">
        <v>23409.056159999993</v>
      </c>
      <c r="C31" s="25">
        <v>0</v>
      </c>
      <c r="D31" s="56">
        <v>237.55648000000005</v>
      </c>
      <c r="E31" s="24">
        <v>0</v>
      </c>
      <c r="F31" s="25">
        <v>31.363199999999996</v>
      </c>
      <c r="G31" s="25">
        <v>0</v>
      </c>
      <c r="H31" s="26">
        <v>23677.975839999988</v>
      </c>
    </row>
    <row r="32" spans="1:8" x14ac:dyDescent="0.25">
      <c r="A32" s="151">
        <v>2007</v>
      </c>
      <c r="B32" s="25">
        <v>10238.6592</v>
      </c>
      <c r="C32" s="25">
        <v>13004.7</v>
      </c>
      <c r="D32" s="56">
        <v>496.71160000000003</v>
      </c>
      <c r="E32" s="24">
        <v>3642.79</v>
      </c>
      <c r="F32" s="25">
        <v>38.082000000000001</v>
      </c>
      <c r="G32" s="25">
        <v>464.98</v>
      </c>
      <c r="H32" s="26">
        <v>27885.922799999997</v>
      </c>
    </row>
    <row r="33" spans="1:8" x14ac:dyDescent="0.25">
      <c r="A33" s="151">
        <v>2008</v>
      </c>
      <c r="B33" s="25">
        <v>2361.3407999999995</v>
      </c>
      <c r="C33" s="25">
        <v>28925.24</v>
      </c>
      <c r="D33" s="56">
        <v>7.8819999999999997</v>
      </c>
      <c r="E33" s="24">
        <v>98041.77</v>
      </c>
      <c r="F33" s="25">
        <v>0</v>
      </c>
      <c r="G33" s="25">
        <v>5083.96</v>
      </c>
      <c r="H33" s="26">
        <v>134420.19280000002</v>
      </c>
    </row>
    <row r="34" spans="1:8" x14ac:dyDescent="0.25">
      <c r="A34" s="151">
        <v>2009</v>
      </c>
      <c r="B34" s="25">
        <v>238.80239999999998</v>
      </c>
      <c r="C34" s="25">
        <v>66925.009999999995</v>
      </c>
      <c r="D34" s="56">
        <v>0</v>
      </c>
      <c r="E34" s="24">
        <v>376577.96</v>
      </c>
      <c r="F34" s="25">
        <v>0</v>
      </c>
      <c r="G34" s="25">
        <v>11604.4</v>
      </c>
      <c r="H34" s="26">
        <v>455346.17239999998</v>
      </c>
    </row>
    <row r="35" spans="1:8" x14ac:dyDescent="0.25">
      <c r="A35" s="151">
        <v>2010</v>
      </c>
      <c r="B35" s="25">
        <v>161.25479999999999</v>
      </c>
      <c r="C35" s="25">
        <v>94798.35</v>
      </c>
      <c r="D35" s="56">
        <v>0</v>
      </c>
      <c r="E35" s="24">
        <v>214917.67</v>
      </c>
      <c r="F35" s="25">
        <v>0</v>
      </c>
      <c r="G35" s="25">
        <v>3693.7</v>
      </c>
      <c r="H35" s="26">
        <v>313570.97480000003</v>
      </c>
    </row>
    <row r="36" spans="1:8" x14ac:dyDescent="0.25">
      <c r="A36" s="151">
        <v>2011</v>
      </c>
      <c r="B36" s="25">
        <v>0</v>
      </c>
      <c r="C36" s="25">
        <v>106980.45</v>
      </c>
      <c r="D36" s="56">
        <v>0</v>
      </c>
      <c r="E36" s="24">
        <v>101987.175</v>
      </c>
      <c r="F36" s="25">
        <v>0</v>
      </c>
      <c r="G36" s="25">
        <v>2940.46</v>
      </c>
      <c r="H36" s="26">
        <v>211908.08499999999</v>
      </c>
    </row>
    <row r="37" spans="1:8" x14ac:dyDescent="0.25">
      <c r="A37" s="151">
        <v>2012</v>
      </c>
      <c r="B37" s="25">
        <v>0</v>
      </c>
      <c r="C37" s="25">
        <v>79710.75</v>
      </c>
      <c r="D37" s="56">
        <v>0</v>
      </c>
      <c r="E37" s="24">
        <v>216503.67624999999</v>
      </c>
      <c r="F37" s="25">
        <v>0</v>
      </c>
      <c r="G37" s="25">
        <v>2771.0549999999998</v>
      </c>
      <c r="H37" s="26">
        <v>298985.48125000001</v>
      </c>
    </row>
    <row r="38" spans="1:8" x14ac:dyDescent="0.25">
      <c r="A38" s="151">
        <v>2013</v>
      </c>
      <c r="B38" s="25">
        <v>0</v>
      </c>
      <c r="C38" s="25">
        <v>62608.95</v>
      </c>
      <c r="D38" s="56">
        <v>0</v>
      </c>
      <c r="E38" s="24">
        <v>355445.69124999997</v>
      </c>
      <c r="F38" s="25">
        <v>0</v>
      </c>
      <c r="G38" s="25">
        <v>55.005000000000003</v>
      </c>
      <c r="H38" s="26">
        <v>418109.64624999999</v>
      </c>
    </row>
    <row r="39" spans="1:8" x14ac:dyDescent="0.25">
      <c r="A39" s="151">
        <v>2014</v>
      </c>
      <c r="B39" s="25">
        <v>0</v>
      </c>
      <c r="C39" s="25">
        <v>77666.399999999994</v>
      </c>
      <c r="D39" s="56">
        <v>0</v>
      </c>
      <c r="E39" s="24">
        <v>725128.60055000009</v>
      </c>
      <c r="F39" s="25">
        <v>0</v>
      </c>
      <c r="G39" s="25">
        <v>0</v>
      </c>
      <c r="H39" s="26">
        <v>802795.00055000011</v>
      </c>
    </row>
    <row r="40" spans="1:8" x14ac:dyDescent="0.25">
      <c r="A40" s="156">
        <v>2015</v>
      </c>
      <c r="B40" s="59">
        <v>0</v>
      </c>
      <c r="C40" s="59">
        <v>53526.25</v>
      </c>
      <c r="D40" s="60">
        <v>0</v>
      </c>
      <c r="E40" s="58">
        <v>861441.06075000076</v>
      </c>
      <c r="F40" s="59">
        <v>0</v>
      </c>
      <c r="G40" s="59">
        <v>9704.6200000000008</v>
      </c>
      <c r="H40" s="26">
        <v>924671.93075000064</v>
      </c>
    </row>
    <row r="41" spans="1:8" x14ac:dyDescent="0.25">
      <c r="A41" s="156">
        <v>2016</v>
      </c>
      <c r="B41" s="59">
        <v>0</v>
      </c>
      <c r="C41" s="59">
        <v>39069.86</v>
      </c>
      <c r="D41" s="60">
        <v>0</v>
      </c>
      <c r="E41" s="58">
        <v>657605.82414999988</v>
      </c>
      <c r="F41" s="59">
        <v>0</v>
      </c>
      <c r="G41" s="59">
        <v>26344.070050000006</v>
      </c>
      <c r="H41" s="26">
        <v>723019.75420000008</v>
      </c>
    </row>
    <row r="42" spans="1:8" x14ac:dyDescent="0.25">
      <c r="A42" s="150">
        <v>2017</v>
      </c>
      <c r="B42" s="14">
        <v>0</v>
      </c>
      <c r="C42" s="14">
        <v>99492.212800000008</v>
      </c>
      <c r="D42" s="57">
        <v>0</v>
      </c>
      <c r="E42" s="13">
        <v>398799.87419999985</v>
      </c>
      <c r="F42" s="14">
        <v>0</v>
      </c>
      <c r="G42" s="14">
        <v>16178.796849999997</v>
      </c>
      <c r="H42" s="67">
        <v>514470.88384999987</v>
      </c>
    </row>
    <row r="43" spans="1:8" x14ac:dyDescent="0.25">
      <c r="A43" s="150">
        <v>2018</v>
      </c>
      <c r="B43" s="14">
        <v>0</v>
      </c>
      <c r="C43" s="14">
        <v>171670.06805</v>
      </c>
      <c r="D43" s="57">
        <v>0</v>
      </c>
      <c r="E43" s="13">
        <v>183111.88790000015</v>
      </c>
      <c r="F43" s="14">
        <v>0</v>
      </c>
      <c r="G43" s="14">
        <v>345.23</v>
      </c>
      <c r="H43" s="67">
        <v>355127.18595000054</v>
      </c>
    </row>
    <row r="44" spans="1:8" x14ac:dyDescent="0.25">
      <c r="A44" s="157">
        <f>'01'!A21</f>
        <v>2019</v>
      </c>
      <c r="B44" s="134">
        <v>0</v>
      </c>
      <c r="C44" s="135">
        <v>343893.23804999999</v>
      </c>
      <c r="D44" s="134">
        <v>0</v>
      </c>
      <c r="E44" s="135">
        <v>1041587.397819997</v>
      </c>
      <c r="F44" s="134">
        <v>0</v>
      </c>
      <c r="G44" s="14">
        <v>3132.2780000000002</v>
      </c>
      <c r="H44" s="67">
        <v>1388612.9138700021</v>
      </c>
    </row>
    <row r="45" spans="1:8" x14ac:dyDescent="0.25">
      <c r="A45" s="151">
        <f>'01'!A22</f>
        <v>2020</v>
      </c>
      <c r="B45" s="59">
        <v>0</v>
      </c>
      <c r="C45" s="59">
        <v>193212.80499999999</v>
      </c>
      <c r="D45" s="60">
        <v>0</v>
      </c>
      <c r="E45" s="58">
        <v>1128071.3873000012</v>
      </c>
      <c r="F45" s="59">
        <v>0</v>
      </c>
      <c r="G45" s="59">
        <v>425.64</v>
      </c>
      <c r="H45" s="67">
        <v>1321709.8322999997</v>
      </c>
    </row>
    <row r="46" spans="1:8" x14ac:dyDescent="0.25">
      <c r="A46" s="156">
        <v>2021</v>
      </c>
      <c r="B46" s="14">
        <v>0</v>
      </c>
      <c r="C46" s="13">
        <v>431010.8639</v>
      </c>
      <c r="D46" s="14">
        <v>0</v>
      </c>
      <c r="E46" s="13">
        <v>968658.5662499998</v>
      </c>
      <c r="F46" s="14">
        <v>0</v>
      </c>
      <c r="G46" s="13">
        <v>0</v>
      </c>
      <c r="H46" s="14">
        <v>1399669.4301499971</v>
      </c>
    </row>
    <row r="47" spans="1:8" x14ac:dyDescent="0.25">
      <c r="A47" s="175" t="str">
        <f>+A25</f>
        <v>Ene-Mar 2022</v>
      </c>
      <c r="B47" s="170">
        <v>0</v>
      </c>
      <c r="C47" s="177">
        <v>216524.39155</v>
      </c>
      <c r="D47" s="140">
        <v>0</v>
      </c>
      <c r="E47" s="177">
        <v>40425.209300000002</v>
      </c>
      <c r="F47" s="140">
        <v>0</v>
      </c>
      <c r="G47" s="177">
        <v>0</v>
      </c>
      <c r="H47" s="176">
        <v>256949.60084999999</v>
      </c>
    </row>
    <row r="48" spans="1:8" x14ac:dyDescent="0.25">
      <c r="A48" s="197" t="str">
        <f>'01'!A25:E25</f>
        <v>Nota: Las colocaciones en dólares han sido convertidas a moneda nacional según el tipo de cambio contable de su período</v>
      </c>
      <c r="B48" s="197"/>
      <c r="C48" s="197"/>
      <c r="D48" s="197"/>
      <c r="E48" s="197"/>
      <c r="F48" s="197"/>
      <c r="G48" s="197"/>
      <c r="H48" s="197"/>
    </row>
    <row r="49" spans="1:8" x14ac:dyDescent="0.25">
      <c r="A49" s="194" t="s">
        <v>38</v>
      </c>
      <c r="B49" s="194"/>
      <c r="C49" s="194"/>
      <c r="D49" s="194"/>
      <c r="E49" s="194"/>
      <c r="F49" s="20"/>
      <c r="G49" s="20"/>
      <c r="H49" s="20"/>
    </row>
    <row r="50" spans="1:8" ht="19.5" customHeight="1" x14ac:dyDescent="0.25">
      <c r="A50" s="196" t="s">
        <v>47</v>
      </c>
      <c r="B50" s="196"/>
      <c r="C50" s="196"/>
      <c r="D50" s="196"/>
      <c r="E50" s="196"/>
      <c r="F50" s="196"/>
      <c r="G50" s="196"/>
    </row>
  </sheetData>
  <mergeCells count="9">
    <mergeCell ref="A48:H48"/>
    <mergeCell ref="A49:E49"/>
    <mergeCell ref="A50:G50"/>
    <mergeCell ref="D2:E2"/>
    <mergeCell ref="A1:H1"/>
    <mergeCell ref="A2:A3"/>
    <mergeCell ref="B2:C2"/>
    <mergeCell ref="F2:G2"/>
    <mergeCell ref="H2:H3"/>
  </mergeCells>
  <hyperlinks>
    <hyperlink ref="A1" location="Índice!B7" display="5. PERÚ: DESEMBOLSOS DE BFH POR PRODUCTO Y TIPO DE MONEDA, AL 30 DE SETIEMBRE DE 2017"/>
  </hyperlink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62"/>
  <sheetViews>
    <sheetView showGridLines="0" view="pageBreakPreview" topLeftCell="A40" zoomScaleNormal="100" zoomScaleSheetLayoutView="100" workbookViewId="0">
      <selection activeCell="E41" sqref="E41"/>
    </sheetView>
  </sheetViews>
  <sheetFormatPr baseColWidth="10" defaultRowHeight="15" x14ac:dyDescent="0.25"/>
  <cols>
    <col min="3" max="3" width="17" customWidth="1"/>
    <col min="4" max="4" width="12.5703125" customWidth="1"/>
  </cols>
  <sheetData>
    <row r="1" spans="1:17" ht="33.75" customHeight="1" x14ac:dyDescent="0.25">
      <c r="A1" s="213" t="str">
        <f>"6. "&amp;Índice!B8</f>
        <v>6. PERÚ: DESEMBOLSOS MENSUALES DE BONOS DE RECONSTRUCCIÓN, AL CIERRE DE MARZO DE 2022</v>
      </c>
      <c r="B1" s="213"/>
      <c r="C1" s="213"/>
      <c r="D1" s="213"/>
      <c r="E1" s="213"/>
      <c r="F1" s="213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idden="1" x14ac:dyDescent="0.25">
      <c r="A2" s="91"/>
      <c r="B2" s="91"/>
    </row>
    <row r="3" spans="1:17" ht="24" x14ac:dyDescent="0.25">
      <c r="A3" s="92" t="s">
        <v>0</v>
      </c>
      <c r="B3" s="93" t="s">
        <v>75</v>
      </c>
      <c r="C3" s="97" t="s">
        <v>35</v>
      </c>
      <c r="D3" s="97" t="s">
        <v>48</v>
      </c>
    </row>
    <row r="4" spans="1:17" x14ac:dyDescent="0.25">
      <c r="A4" s="210">
        <v>2017</v>
      </c>
      <c r="B4" s="119" t="s">
        <v>71</v>
      </c>
      <c r="C4" s="98">
        <v>120</v>
      </c>
      <c r="D4" s="99">
        <v>2648.7</v>
      </c>
    </row>
    <row r="5" spans="1:17" x14ac:dyDescent="0.25">
      <c r="A5" s="210"/>
      <c r="B5" s="119" t="s">
        <v>72</v>
      </c>
      <c r="C5" s="54">
        <v>2509</v>
      </c>
      <c r="D5" s="100">
        <v>55379.902499999997</v>
      </c>
    </row>
    <row r="6" spans="1:17" x14ac:dyDescent="0.25">
      <c r="A6" s="211"/>
      <c r="B6" s="120" t="s">
        <v>73</v>
      </c>
      <c r="C6" s="117">
        <v>463</v>
      </c>
      <c r="D6" s="118">
        <v>10219.567499999999</v>
      </c>
    </row>
    <row r="7" spans="1:17" x14ac:dyDescent="0.25">
      <c r="A7" s="212">
        <v>2018</v>
      </c>
      <c r="B7" s="121" t="s">
        <v>76</v>
      </c>
      <c r="C7" s="127">
        <v>316</v>
      </c>
      <c r="D7" s="100">
        <v>6974.91</v>
      </c>
    </row>
    <row r="8" spans="1:17" x14ac:dyDescent="0.25">
      <c r="A8" s="210"/>
      <c r="B8" s="119" t="s">
        <v>77</v>
      </c>
      <c r="C8" s="54">
        <v>1443</v>
      </c>
      <c r="D8" s="100">
        <v>31872.4175</v>
      </c>
    </row>
    <row r="9" spans="1:17" x14ac:dyDescent="0.25">
      <c r="A9" s="210"/>
      <c r="B9" s="119" t="s">
        <v>78</v>
      </c>
      <c r="C9" s="54">
        <v>1030</v>
      </c>
      <c r="D9" s="100">
        <v>23221.360000000001</v>
      </c>
    </row>
    <row r="10" spans="1:17" x14ac:dyDescent="0.25">
      <c r="A10" s="210"/>
      <c r="B10" s="119" t="s">
        <v>79</v>
      </c>
      <c r="C10" s="54">
        <v>1062</v>
      </c>
      <c r="D10" s="100">
        <v>24013.79</v>
      </c>
    </row>
    <row r="11" spans="1:17" x14ac:dyDescent="0.25">
      <c r="A11" s="210"/>
      <c r="B11" s="119" t="s">
        <v>80</v>
      </c>
      <c r="C11" s="54">
        <v>116</v>
      </c>
      <c r="D11" s="100">
        <v>2623.63</v>
      </c>
    </row>
    <row r="12" spans="1:17" x14ac:dyDescent="0.25">
      <c r="A12" s="210"/>
      <c r="B12" s="119" t="s">
        <v>81</v>
      </c>
      <c r="C12" s="54">
        <v>960</v>
      </c>
      <c r="D12" s="100">
        <v>21712.799999999999</v>
      </c>
    </row>
    <row r="13" spans="1:17" x14ac:dyDescent="0.25">
      <c r="A13" s="210"/>
      <c r="B13" s="119" t="s">
        <v>82</v>
      </c>
      <c r="C13" s="54">
        <v>425</v>
      </c>
      <c r="D13" s="100">
        <v>9612.4375</v>
      </c>
    </row>
    <row r="14" spans="1:17" x14ac:dyDescent="0.25">
      <c r="A14" s="210"/>
      <c r="B14" s="119" t="s">
        <v>83</v>
      </c>
      <c r="C14" s="54">
        <v>406</v>
      </c>
      <c r="D14" s="100">
        <v>9182.7049999999999</v>
      </c>
    </row>
    <row r="15" spans="1:17" x14ac:dyDescent="0.25">
      <c r="A15" s="210"/>
      <c r="B15" s="119" t="s">
        <v>70</v>
      </c>
      <c r="C15" s="54">
        <v>3157</v>
      </c>
      <c r="D15" s="100">
        <v>71403.447499999995</v>
      </c>
    </row>
    <row r="16" spans="1:17" x14ac:dyDescent="0.25">
      <c r="A16" s="210"/>
      <c r="B16" s="119" t="s">
        <v>71</v>
      </c>
      <c r="C16" s="54">
        <v>1036</v>
      </c>
      <c r="D16" s="100">
        <v>23431.73</v>
      </c>
    </row>
    <row r="17" spans="1:4" x14ac:dyDescent="0.25">
      <c r="A17" s="210"/>
      <c r="B17" s="119" t="s">
        <v>72</v>
      </c>
      <c r="C17" s="54">
        <v>289</v>
      </c>
      <c r="D17" s="100">
        <v>6536.4575000000004</v>
      </c>
    </row>
    <row r="18" spans="1:4" x14ac:dyDescent="0.25">
      <c r="A18" s="211"/>
      <c r="B18" s="120" t="s">
        <v>73</v>
      </c>
      <c r="C18" s="117">
        <v>2249</v>
      </c>
      <c r="D18" s="118">
        <v>50866.7575</v>
      </c>
    </row>
    <row r="19" spans="1:4" x14ac:dyDescent="0.25">
      <c r="A19" s="212">
        <v>2019</v>
      </c>
      <c r="B19" s="119" t="s">
        <v>76</v>
      </c>
      <c r="C19" s="57">
        <v>163</v>
      </c>
      <c r="D19" s="101">
        <v>3686.6525000000001</v>
      </c>
    </row>
    <row r="20" spans="1:4" x14ac:dyDescent="0.25">
      <c r="A20" s="210"/>
      <c r="B20" s="119" t="s">
        <v>77</v>
      </c>
      <c r="C20" s="57">
        <v>231</v>
      </c>
      <c r="D20" s="101">
        <v>5224.6424999999999</v>
      </c>
    </row>
    <row r="21" spans="1:4" x14ac:dyDescent="0.25">
      <c r="A21" s="210"/>
      <c r="B21" s="119" t="s">
        <v>78</v>
      </c>
      <c r="C21" s="57">
        <v>866</v>
      </c>
      <c r="D21" s="101">
        <v>21054.16</v>
      </c>
    </row>
    <row r="22" spans="1:4" x14ac:dyDescent="0.25">
      <c r="A22" s="210"/>
      <c r="B22" s="119" t="s">
        <v>79</v>
      </c>
      <c r="C22" s="57">
        <v>460</v>
      </c>
      <c r="D22" s="101">
        <v>10404.049999999999</v>
      </c>
    </row>
    <row r="23" spans="1:4" x14ac:dyDescent="0.25">
      <c r="A23" s="210"/>
      <c r="B23" s="119" t="s">
        <v>80</v>
      </c>
      <c r="C23" s="57">
        <v>149</v>
      </c>
      <c r="D23" s="101">
        <v>3376.82</v>
      </c>
    </row>
    <row r="24" spans="1:4" x14ac:dyDescent="0.25">
      <c r="A24" s="210"/>
      <c r="B24" s="119" t="s">
        <v>81</v>
      </c>
      <c r="C24" s="57">
        <v>83</v>
      </c>
      <c r="D24" s="101">
        <v>1899.87</v>
      </c>
    </row>
    <row r="25" spans="1:4" x14ac:dyDescent="0.25">
      <c r="A25" s="210"/>
      <c r="B25" s="119" t="s">
        <v>82</v>
      </c>
      <c r="C25" s="57">
        <v>63</v>
      </c>
      <c r="D25" s="101">
        <v>1442.07</v>
      </c>
    </row>
    <row r="26" spans="1:4" x14ac:dyDescent="0.25">
      <c r="A26" s="210"/>
      <c r="B26" s="119" t="s">
        <v>83</v>
      </c>
      <c r="C26" s="57">
        <v>91</v>
      </c>
      <c r="D26" s="101">
        <v>2082.7175000000002</v>
      </c>
    </row>
    <row r="27" spans="1:4" x14ac:dyDescent="0.25">
      <c r="A27" s="210"/>
      <c r="B27" s="119" t="s">
        <v>86</v>
      </c>
      <c r="C27" s="57">
        <v>25</v>
      </c>
      <c r="D27" s="101">
        <v>1500</v>
      </c>
    </row>
    <row r="28" spans="1:4" x14ac:dyDescent="0.25">
      <c r="A28" s="210"/>
      <c r="B28" s="119" t="s">
        <v>71</v>
      </c>
      <c r="C28" s="57">
        <v>5</v>
      </c>
      <c r="D28" s="101">
        <v>295.5</v>
      </c>
    </row>
    <row r="29" spans="1:4" x14ac:dyDescent="0.25">
      <c r="A29" s="210"/>
      <c r="B29" s="119" t="s">
        <v>72</v>
      </c>
      <c r="C29" s="57">
        <v>3</v>
      </c>
      <c r="D29" s="101">
        <v>180</v>
      </c>
    </row>
    <row r="30" spans="1:4" x14ac:dyDescent="0.25">
      <c r="A30" s="210"/>
      <c r="B30" s="119" t="s">
        <v>73</v>
      </c>
      <c r="C30" s="57">
        <v>24</v>
      </c>
      <c r="D30" s="101">
        <v>549.36</v>
      </c>
    </row>
    <row r="31" spans="1:4" x14ac:dyDescent="0.25">
      <c r="A31" s="217">
        <v>2020</v>
      </c>
      <c r="B31" s="181" t="s">
        <v>76</v>
      </c>
      <c r="C31" s="182">
        <v>501</v>
      </c>
      <c r="D31" s="179">
        <v>11467.89</v>
      </c>
    </row>
    <row r="32" spans="1:4" x14ac:dyDescent="0.25">
      <c r="A32" s="218"/>
      <c r="B32" s="119" t="s">
        <v>77</v>
      </c>
      <c r="C32" s="57">
        <v>506</v>
      </c>
      <c r="D32" s="101">
        <v>17928.150000000001</v>
      </c>
    </row>
    <row r="33" spans="1:5" x14ac:dyDescent="0.25">
      <c r="A33" s="218"/>
      <c r="B33" s="119" t="s">
        <v>78</v>
      </c>
      <c r="C33" s="57">
        <v>1</v>
      </c>
      <c r="D33" s="101">
        <v>22.89</v>
      </c>
    </row>
    <row r="34" spans="1:5" x14ac:dyDescent="0.25">
      <c r="A34" s="218"/>
      <c r="B34" s="119" t="s">
        <v>79</v>
      </c>
      <c r="C34" s="57">
        <v>0</v>
      </c>
      <c r="D34" s="101">
        <v>0</v>
      </c>
    </row>
    <row r="35" spans="1:5" x14ac:dyDescent="0.25">
      <c r="A35" s="218"/>
      <c r="B35" s="119" t="s">
        <v>80</v>
      </c>
      <c r="C35" s="57">
        <v>0</v>
      </c>
      <c r="D35" s="101">
        <v>0</v>
      </c>
    </row>
    <row r="36" spans="1:5" x14ac:dyDescent="0.25">
      <c r="A36" s="218"/>
      <c r="B36" s="119" t="s">
        <v>81</v>
      </c>
      <c r="C36" s="57">
        <v>0</v>
      </c>
      <c r="D36" s="101">
        <v>0</v>
      </c>
    </row>
    <row r="37" spans="1:5" x14ac:dyDescent="0.25">
      <c r="A37" s="218"/>
      <c r="B37" s="119" t="s">
        <v>82</v>
      </c>
      <c r="C37" s="57">
        <v>113</v>
      </c>
      <c r="D37" s="101">
        <v>4375.4799999999996</v>
      </c>
    </row>
    <row r="38" spans="1:5" x14ac:dyDescent="0.25">
      <c r="A38" s="218"/>
      <c r="B38" s="119" t="s">
        <v>83</v>
      </c>
      <c r="C38" s="57">
        <v>36</v>
      </c>
      <c r="D38" s="101">
        <v>1014.54</v>
      </c>
    </row>
    <row r="39" spans="1:5" x14ac:dyDescent="0.25">
      <c r="A39" s="218"/>
      <c r="B39" s="119" t="s">
        <v>86</v>
      </c>
      <c r="C39" s="57">
        <v>0</v>
      </c>
      <c r="D39" s="101">
        <v>0</v>
      </c>
    </row>
    <row r="40" spans="1:5" x14ac:dyDescent="0.25">
      <c r="A40" s="218"/>
      <c r="B40" s="119" t="s">
        <v>71</v>
      </c>
      <c r="C40" s="57">
        <v>0</v>
      </c>
      <c r="D40" s="101">
        <v>0</v>
      </c>
    </row>
    <row r="41" spans="1:5" x14ac:dyDescent="0.25">
      <c r="A41" s="218"/>
      <c r="B41" s="147" t="s">
        <v>72</v>
      </c>
      <c r="C41" s="57">
        <v>3</v>
      </c>
      <c r="D41" s="101">
        <v>87.72</v>
      </c>
    </row>
    <row r="42" spans="1:5" x14ac:dyDescent="0.25">
      <c r="A42" s="219"/>
      <c r="B42" s="178" t="s">
        <v>73</v>
      </c>
      <c r="C42" s="170">
        <v>127</v>
      </c>
      <c r="D42" s="168">
        <v>3713.48</v>
      </c>
    </row>
    <row r="43" spans="1:5" x14ac:dyDescent="0.25">
      <c r="A43" s="217">
        <v>2021</v>
      </c>
      <c r="B43" s="180" t="s">
        <v>76</v>
      </c>
      <c r="C43" s="179">
        <v>0</v>
      </c>
      <c r="D43" s="179">
        <v>0</v>
      </c>
    </row>
    <row r="44" spans="1:5" x14ac:dyDescent="0.25">
      <c r="A44" s="218"/>
      <c r="B44" s="119" t="s">
        <v>77</v>
      </c>
      <c r="C44" s="101">
        <v>7</v>
      </c>
      <c r="D44" s="101">
        <v>413.7</v>
      </c>
    </row>
    <row r="45" spans="1:5" x14ac:dyDescent="0.25">
      <c r="A45" s="218"/>
      <c r="B45" s="119" t="s">
        <v>78</v>
      </c>
      <c r="C45" s="101">
        <v>0</v>
      </c>
      <c r="D45" s="101">
        <v>0</v>
      </c>
    </row>
    <row r="46" spans="1:5" x14ac:dyDescent="0.25">
      <c r="A46" s="218"/>
      <c r="B46" s="119" t="s">
        <v>79</v>
      </c>
      <c r="C46" s="101">
        <v>0</v>
      </c>
      <c r="D46" s="101">
        <v>0</v>
      </c>
    </row>
    <row r="47" spans="1:5" x14ac:dyDescent="0.25">
      <c r="A47" s="218"/>
      <c r="B47" s="119" t="s">
        <v>80</v>
      </c>
      <c r="C47" s="101">
        <v>2</v>
      </c>
      <c r="D47" s="101">
        <v>120</v>
      </c>
    </row>
    <row r="48" spans="1:5" x14ac:dyDescent="0.25">
      <c r="A48" s="218"/>
      <c r="B48" s="119" t="s">
        <v>81</v>
      </c>
      <c r="C48" s="101">
        <v>945</v>
      </c>
      <c r="D48" s="101">
        <v>28574.52</v>
      </c>
      <c r="E48" s="91"/>
    </row>
    <row r="49" spans="1:8" x14ac:dyDescent="0.25">
      <c r="A49" s="218"/>
      <c r="B49" s="119" t="s">
        <v>82</v>
      </c>
      <c r="C49" s="101">
        <v>366</v>
      </c>
      <c r="D49" s="101">
        <v>10949.36</v>
      </c>
      <c r="E49" s="91"/>
    </row>
    <row r="50" spans="1:8" x14ac:dyDescent="0.25">
      <c r="A50" s="218"/>
      <c r="B50" s="119" t="s">
        <v>83</v>
      </c>
      <c r="C50" s="101">
        <v>52</v>
      </c>
      <c r="D50" s="101">
        <v>1616</v>
      </c>
      <c r="E50" s="91"/>
    </row>
    <row r="51" spans="1:8" x14ac:dyDescent="0.25">
      <c r="A51" s="218"/>
      <c r="B51" s="119" t="s">
        <v>86</v>
      </c>
      <c r="C51" s="101">
        <v>133</v>
      </c>
      <c r="D51" s="101">
        <v>3979.36</v>
      </c>
      <c r="E51" s="91"/>
      <c r="G51" s="91"/>
    </row>
    <row r="52" spans="1:8" x14ac:dyDescent="0.25">
      <c r="A52" s="218"/>
      <c r="B52" s="119" t="s">
        <v>71</v>
      </c>
      <c r="C52" s="101"/>
      <c r="D52" s="101"/>
      <c r="E52" s="91"/>
      <c r="G52" s="91"/>
    </row>
    <row r="53" spans="1:8" x14ac:dyDescent="0.25">
      <c r="A53" s="218"/>
      <c r="B53" s="119" t="s">
        <v>72</v>
      </c>
      <c r="C53" s="101">
        <v>1</v>
      </c>
      <c r="D53" s="101">
        <v>71.616550000000004</v>
      </c>
      <c r="E53" s="91"/>
      <c r="G53" s="91"/>
    </row>
    <row r="54" spans="1:8" x14ac:dyDescent="0.25">
      <c r="A54" s="219"/>
      <c r="B54" s="178" t="s">
        <v>73</v>
      </c>
      <c r="C54" s="168">
        <v>3</v>
      </c>
      <c r="D54" s="168">
        <v>173.15309999999999</v>
      </c>
      <c r="E54" s="91"/>
      <c r="G54" s="91"/>
    </row>
    <row r="55" spans="1:8" x14ac:dyDescent="0.25">
      <c r="A55" s="220">
        <v>2022</v>
      </c>
      <c r="B55" s="147" t="s">
        <v>76</v>
      </c>
      <c r="C55" s="57">
        <v>1</v>
      </c>
      <c r="D55" s="179">
        <v>71.616550000000004</v>
      </c>
      <c r="E55" s="91"/>
      <c r="G55" s="91"/>
    </row>
    <row r="56" spans="1:8" x14ac:dyDescent="0.25">
      <c r="A56" s="210"/>
      <c r="B56" s="119" t="s">
        <v>77</v>
      </c>
      <c r="C56" s="101">
        <v>11</v>
      </c>
      <c r="D56" s="101">
        <v>787.78205000000014</v>
      </c>
      <c r="E56" s="183"/>
      <c r="G56" s="91"/>
    </row>
    <row r="57" spans="1:8" x14ac:dyDescent="0.25">
      <c r="A57" s="210"/>
      <c r="B57" s="119" t="s">
        <v>78</v>
      </c>
      <c r="C57" s="101">
        <v>8</v>
      </c>
      <c r="D57" s="101">
        <v>522.08275000000003</v>
      </c>
      <c r="E57" s="91"/>
      <c r="G57" s="91"/>
    </row>
    <row r="58" spans="1:8" x14ac:dyDescent="0.25">
      <c r="A58" s="214" t="s">
        <v>26</v>
      </c>
      <c r="B58" s="215"/>
      <c r="C58" s="102">
        <f>SUM(C4:C57)</f>
        <v>20560</v>
      </c>
      <c r="D58" s="171">
        <f>SUM(D4:D57)</f>
        <v>487285.79599999991</v>
      </c>
    </row>
    <row r="59" spans="1:8" ht="10.15" customHeight="1" x14ac:dyDescent="0.25">
      <c r="A59" s="216" t="str">
        <f>'01'!A25:E25</f>
        <v>Nota: Las colocaciones en dólares han sido convertidas a moneda nacional según el tipo de cambio contable de su período</v>
      </c>
      <c r="B59" s="216"/>
      <c r="C59" s="216"/>
      <c r="D59" s="216"/>
      <c r="E59" s="216"/>
      <c r="F59" s="216"/>
      <c r="G59" s="96"/>
      <c r="H59" s="96"/>
    </row>
    <row r="60" spans="1:8" ht="20.25" customHeight="1" x14ac:dyDescent="0.25">
      <c r="A60" s="216" t="s">
        <v>87</v>
      </c>
      <c r="B60" s="216"/>
      <c r="C60" s="216"/>
      <c r="D60" s="216"/>
      <c r="E60" s="216"/>
      <c r="F60" s="216"/>
      <c r="G60" s="96"/>
      <c r="H60" s="96"/>
    </row>
    <row r="61" spans="1:8" ht="34.5" customHeight="1" x14ac:dyDescent="0.25">
      <c r="A61" s="209" t="s">
        <v>47</v>
      </c>
      <c r="B61" s="209"/>
      <c r="C61" s="209"/>
      <c r="D61" s="209"/>
      <c r="E61" s="209"/>
      <c r="F61" s="209"/>
    </row>
    <row r="62" spans="1:8" x14ac:dyDescent="0.25">
      <c r="D62" s="4"/>
    </row>
  </sheetData>
  <mergeCells count="11">
    <mergeCell ref="A61:F61"/>
    <mergeCell ref="A4:A6"/>
    <mergeCell ref="A7:A18"/>
    <mergeCell ref="A1:F1"/>
    <mergeCell ref="A58:B58"/>
    <mergeCell ref="A59:F59"/>
    <mergeCell ref="A60:F60"/>
    <mergeCell ref="A19:A30"/>
    <mergeCell ref="A31:A42"/>
    <mergeCell ref="A43:A54"/>
    <mergeCell ref="A55:A57"/>
  </mergeCells>
  <phoneticPr fontId="28" type="noConversion"/>
  <hyperlinks>
    <hyperlink ref="A1" location="Índice!B7" display="5. PERÚ: DESEMBOLSOS DE BFH POR PRODUCTO Y TIPO DE MONEDA, AL 30 DE SETIEMBRE DE 2017"/>
  </hyperlink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D64"/>
  <sheetViews>
    <sheetView showGridLines="0"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C42" sqref="BC42"/>
    </sheetView>
  </sheetViews>
  <sheetFormatPr baseColWidth="10" defaultRowHeight="15" x14ac:dyDescent="0.25"/>
  <cols>
    <col min="14" max="55" width="11.42578125" customWidth="1"/>
  </cols>
  <sheetData>
    <row r="1" spans="1:56" x14ac:dyDescent="0.25">
      <c r="A1" s="221" t="str">
        <f>"7. "&amp;Índice!B9</f>
        <v>7. PERÚ: DESEMBOLSOS MENSUALES DE RECONSTRUCCIÓN POR DEPARTAMENTO, AL CIERRE DE MARZO DE 2022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</row>
    <row r="2" spans="1:56" x14ac:dyDescent="0.25">
      <c r="A2" s="222" t="s">
        <v>1</v>
      </c>
      <c r="B2" s="224">
        <v>2017</v>
      </c>
      <c r="C2" s="225"/>
      <c r="D2" s="226"/>
      <c r="E2" s="227">
        <v>2018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Q2" s="234">
        <v>2019</v>
      </c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6"/>
      <c r="AC2" s="234">
        <v>2020</v>
      </c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4">
        <v>2021</v>
      </c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7">
        <v>2022</v>
      </c>
      <c r="BB2" s="238"/>
      <c r="BC2" s="243"/>
      <c r="BD2" s="230" t="s">
        <v>85</v>
      </c>
    </row>
    <row r="3" spans="1:56" s="106" customFormat="1" x14ac:dyDescent="0.25">
      <c r="A3" s="223"/>
      <c r="B3" s="103" t="s">
        <v>56</v>
      </c>
      <c r="C3" s="104" t="s">
        <v>57</v>
      </c>
      <c r="D3" s="105" t="s">
        <v>58</v>
      </c>
      <c r="E3" s="104" t="s">
        <v>59</v>
      </c>
      <c r="F3" s="104" t="s">
        <v>60</v>
      </c>
      <c r="G3" s="104" t="s">
        <v>61</v>
      </c>
      <c r="H3" s="104" t="s">
        <v>62</v>
      </c>
      <c r="I3" s="104" t="s">
        <v>63</v>
      </c>
      <c r="J3" s="104" t="s">
        <v>64</v>
      </c>
      <c r="K3" s="104" t="s">
        <v>65</v>
      </c>
      <c r="L3" s="104" t="s">
        <v>66</v>
      </c>
      <c r="M3" s="104" t="s">
        <v>70</v>
      </c>
      <c r="N3" s="104" t="s">
        <v>71</v>
      </c>
      <c r="O3" s="104" t="s">
        <v>72</v>
      </c>
      <c r="P3" s="105" t="s">
        <v>73</v>
      </c>
      <c r="Q3" s="104" t="s">
        <v>59</v>
      </c>
      <c r="R3" s="104" t="s">
        <v>60</v>
      </c>
      <c r="S3" s="104" t="s">
        <v>61</v>
      </c>
      <c r="T3" s="104" t="s">
        <v>62</v>
      </c>
      <c r="U3" s="104" t="s">
        <v>63</v>
      </c>
      <c r="V3" s="104" t="s">
        <v>64</v>
      </c>
      <c r="W3" s="104" t="s">
        <v>65</v>
      </c>
      <c r="X3" s="104" t="s">
        <v>66</v>
      </c>
      <c r="Y3" s="104" t="s">
        <v>88</v>
      </c>
      <c r="Z3" s="104" t="s">
        <v>56</v>
      </c>
      <c r="AA3" s="104" t="s">
        <v>57</v>
      </c>
      <c r="AB3" s="105" t="s">
        <v>58</v>
      </c>
      <c r="AC3" s="144" t="s">
        <v>59</v>
      </c>
      <c r="AD3" s="105" t="s">
        <v>60</v>
      </c>
      <c r="AE3" s="105" t="s">
        <v>61</v>
      </c>
      <c r="AF3" s="105" t="s">
        <v>62</v>
      </c>
      <c r="AG3" s="105" t="s">
        <v>63</v>
      </c>
      <c r="AH3" s="145" t="s">
        <v>64</v>
      </c>
      <c r="AI3" s="145" t="s">
        <v>65</v>
      </c>
      <c r="AJ3" s="145" t="s">
        <v>66</v>
      </c>
      <c r="AK3" s="145" t="s">
        <v>88</v>
      </c>
      <c r="AL3" s="145" t="s">
        <v>56</v>
      </c>
      <c r="AM3" s="148" t="s">
        <v>57</v>
      </c>
      <c r="AN3" s="148" t="s">
        <v>58</v>
      </c>
      <c r="AO3" s="166" t="s">
        <v>59</v>
      </c>
      <c r="AP3" s="166" t="s">
        <v>60</v>
      </c>
      <c r="AQ3" s="148" t="s">
        <v>61</v>
      </c>
      <c r="AR3" s="148" t="s">
        <v>62</v>
      </c>
      <c r="AS3" s="148" t="s">
        <v>63</v>
      </c>
      <c r="AT3" s="148" t="s">
        <v>64</v>
      </c>
      <c r="AU3" s="148" t="s">
        <v>65</v>
      </c>
      <c r="AV3" s="148" t="s">
        <v>66</v>
      </c>
      <c r="AW3" s="148" t="s">
        <v>88</v>
      </c>
      <c r="AX3" s="148" t="s">
        <v>56</v>
      </c>
      <c r="AY3" s="148" t="s">
        <v>57</v>
      </c>
      <c r="AZ3" s="148" t="s">
        <v>58</v>
      </c>
      <c r="BA3" s="173" t="s">
        <v>59</v>
      </c>
      <c r="BB3" s="173" t="s">
        <v>60</v>
      </c>
      <c r="BC3" s="173" t="s">
        <v>61</v>
      </c>
      <c r="BD3" s="231"/>
    </row>
    <row r="4" spans="1:56" x14ac:dyDescent="0.25">
      <c r="A4" s="232" t="s">
        <v>35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</row>
    <row r="5" spans="1:56" x14ac:dyDescent="0.25">
      <c r="A5" s="84" t="s">
        <v>26</v>
      </c>
      <c r="B5" s="84">
        <f t="shared" ref="B5:AO5" si="0">SUM(B6:B30)</f>
        <v>120</v>
      </c>
      <c r="C5" s="84">
        <f t="shared" si="0"/>
        <v>2509</v>
      </c>
      <c r="D5" s="84">
        <f t="shared" si="0"/>
        <v>463</v>
      </c>
      <c r="E5" s="84">
        <f t="shared" si="0"/>
        <v>316</v>
      </c>
      <c r="F5" s="84">
        <f t="shared" si="0"/>
        <v>1443</v>
      </c>
      <c r="G5" s="84">
        <f t="shared" si="0"/>
        <v>1030</v>
      </c>
      <c r="H5" s="84">
        <f t="shared" si="0"/>
        <v>1062</v>
      </c>
      <c r="I5" s="84">
        <f t="shared" si="0"/>
        <v>116</v>
      </c>
      <c r="J5" s="84">
        <f t="shared" si="0"/>
        <v>960</v>
      </c>
      <c r="K5" s="84">
        <f t="shared" si="0"/>
        <v>425</v>
      </c>
      <c r="L5" s="84">
        <f t="shared" si="0"/>
        <v>406</v>
      </c>
      <c r="M5" s="84">
        <f t="shared" si="0"/>
        <v>3157</v>
      </c>
      <c r="N5" s="84">
        <f t="shared" si="0"/>
        <v>1036</v>
      </c>
      <c r="O5" s="84">
        <f t="shared" si="0"/>
        <v>289</v>
      </c>
      <c r="P5" s="84">
        <f t="shared" si="0"/>
        <v>2249</v>
      </c>
      <c r="Q5" s="84">
        <f t="shared" si="0"/>
        <v>163</v>
      </c>
      <c r="R5" s="84">
        <f t="shared" si="0"/>
        <v>231</v>
      </c>
      <c r="S5" s="84">
        <f t="shared" si="0"/>
        <v>866</v>
      </c>
      <c r="T5" s="84">
        <f t="shared" si="0"/>
        <v>460</v>
      </c>
      <c r="U5" s="84">
        <f t="shared" si="0"/>
        <v>149</v>
      </c>
      <c r="V5" s="84">
        <f t="shared" si="0"/>
        <v>83</v>
      </c>
      <c r="W5" s="84">
        <f t="shared" si="0"/>
        <v>63</v>
      </c>
      <c r="X5" s="84">
        <f t="shared" si="0"/>
        <v>91</v>
      </c>
      <c r="Y5" s="84">
        <f t="shared" si="0"/>
        <v>25</v>
      </c>
      <c r="Z5" s="84">
        <f t="shared" si="0"/>
        <v>5</v>
      </c>
      <c r="AA5" s="84">
        <f t="shared" si="0"/>
        <v>3</v>
      </c>
      <c r="AB5" s="84">
        <f t="shared" si="0"/>
        <v>24</v>
      </c>
      <c r="AC5" s="84">
        <f t="shared" si="0"/>
        <v>501</v>
      </c>
      <c r="AD5" s="84">
        <f t="shared" si="0"/>
        <v>506</v>
      </c>
      <c r="AE5" s="84">
        <f t="shared" si="0"/>
        <v>1</v>
      </c>
      <c r="AF5" s="84">
        <f t="shared" si="0"/>
        <v>0</v>
      </c>
      <c r="AG5" s="84">
        <f t="shared" si="0"/>
        <v>0</v>
      </c>
      <c r="AH5" s="84">
        <f t="shared" si="0"/>
        <v>0</v>
      </c>
      <c r="AI5" s="84">
        <f t="shared" si="0"/>
        <v>113</v>
      </c>
      <c r="AJ5" s="84">
        <f t="shared" si="0"/>
        <v>36</v>
      </c>
      <c r="AK5" s="84">
        <f t="shared" si="0"/>
        <v>0</v>
      </c>
      <c r="AL5" s="84">
        <f t="shared" si="0"/>
        <v>0</v>
      </c>
      <c r="AM5" s="84">
        <f t="shared" si="0"/>
        <v>3</v>
      </c>
      <c r="AN5" s="84">
        <f t="shared" si="0"/>
        <v>127</v>
      </c>
      <c r="AO5" s="84">
        <f t="shared" si="0"/>
        <v>0</v>
      </c>
      <c r="AP5" s="84">
        <f>SUM(AP6:AP30)</f>
        <v>7</v>
      </c>
      <c r="AQ5" s="84">
        <f t="shared" ref="AQ5:AS5" si="1">SUM(AQ6:AQ30)</f>
        <v>0</v>
      </c>
      <c r="AR5" s="84">
        <f t="shared" si="1"/>
        <v>0</v>
      </c>
      <c r="AS5" s="84">
        <f t="shared" si="1"/>
        <v>2</v>
      </c>
      <c r="AT5" s="84">
        <f t="shared" ref="AT5:BC5" si="2">SUM(AT6:AT30)</f>
        <v>945</v>
      </c>
      <c r="AU5" s="84">
        <f t="shared" si="2"/>
        <v>366</v>
      </c>
      <c r="AV5" s="84">
        <f t="shared" si="2"/>
        <v>52</v>
      </c>
      <c r="AW5" s="84">
        <f t="shared" si="2"/>
        <v>133</v>
      </c>
      <c r="AX5" s="84">
        <f t="shared" si="2"/>
        <v>0</v>
      </c>
      <c r="AY5" s="84">
        <f t="shared" si="2"/>
        <v>1</v>
      </c>
      <c r="AZ5" s="84">
        <f t="shared" si="2"/>
        <v>3</v>
      </c>
      <c r="BA5" s="84">
        <f t="shared" si="2"/>
        <v>1</v>
      </c>
      <c r="BB5" s="84">
        <f t="shared" si="2"/>
        <v>11</v>
      </c>
      <c r="BC5" s="84">
        <f t="shared" si="2"/>
        <v>8</v>
      </c>
      <c r="BD5" s="84">
        <f>SUM(BD6:BD30)</f>
        <v>20552</v>
      </c>
    </row>
    <row r="6" spans="1:56" x14ac:dyDescent="0.25">
      <c r="A6" s="107" t="s">
        <v>23</v>
      </c>
      <c r="B6" s="98">
        <v>0</v>
      </c>
      <c r="C6" s="110">
        <v>0</v>
      </c>
      <c r="D6" s="111">
        <v>0</v>
      </c>
      <c r="E6" s="110">
        <v>0</v>
      </c>
      <c r="F6" s="110">
        <v>0</v>
      </c>
      <c r="G6" s="110">
        <v>0</v>
      </c>
      <c r="H6" s="110">
        <v>55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1">
        <v>0</v>
      </c>
      <c r="Q6" s="99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1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1">
        <v>0</v>
      </c>
      <c r="AF6" s="111">
        <v>0</v>
      </c>
      <c r="AG6" s="111">
        <v>0</v>
      </c>
      <c r="AH6" s="111">
        <v>0</v>
      </c>
      <c r="AI6" s="111">
        <v>0</v>
      </c>
      <c r="AJ6" s="111">
        <v>0</v>
      </c>
      <c r="AK6" s="111">
        <v>0</v>
      </c>
      <c r="AL6" s="111">
        <v>0</v>
      </c>
      <c r="AM6" s="111">
        <v>0</v>
      </c>
      <c r="AN6" s="111">
        <v>0</v>
      </c>
      <c r="AO6" s="14">
        <v>0</v>
      </c>
      <c r="AP6" s="160">
        <v>0</v>
      </c>
      <c r="AQ6" s="14">
        <v>0</v>
      </c>
      <c r="AR6" s="165">
        <v>0</v>
      </c>
      <c r="AS6" s="165">
        <v>0</v>
      </c>
      <c r="AT6" s="167">
        <v>0</v>
      </c>
      <c r="AU6" s="14">
        <v>0</v>
      </c>
      <c r="AV6" s="165">
        <v>0</v>
      </c>
      <c r="AW6" s="14">
        <v>0</v>
      </c>
      <c r="AX6" s="101">
        <v>0</v>
      </c>
      <c r="AY6" s="57">
        <v>0</v>
      </c>
      <c r="AZ6" s="57">
        <v>0</v>
      </c>
      <c r="BA6" s="57">
        <v>0</v>
      </c>
      <c r="BB6" s="57">
        <v>0</v>
      </c>
      <c r="BC6" s="57">
        <v>0</v>
      </c>
      <c r="BD6" s="146">
        <f>SUM(B6:BB6)</f>
        <v>55</v>
      </c>
    </row>
    <row r="7" spans="1:56" x14ac:dyDescent="0.25">
      <c r="A7" s="108" t="s">
        <v>16</v>
      </c>
      <c r="B7" s="56">
        <v>0</v>
      </c>
      <c r="C7" s="25">
        <v>103</v>
      </c>
      <c r="D7" s="24">
        <v>50</v>
      </c>
      <c r="E7" s="25">
        <v>0</v>
      </c>
      <c r="F7" s="25">
        <v>0</v>
      </c>
      <c r="G7" s="25">
        <v>7</v>
      </c>
      <c r="H7" s="25">
        <v>51</v>
      </c>
      <c r="I7" s="25">
        <v>1</v>
      </c>
      <c r="J7" s="25">
        <v>39</v>
      </c>
      <c r="K7" s="25">
        <v>0</v>
      </c>
      <c r="L7" s="25">
        <v>1</v>
      </c>
      <c r="M7" s="25">
        <v>146</v>
      </c>
      <c r="N7" s="25">
        <v>2</v>
      </c>
      <c r="O7" s="25">
        <v>0</v>
      </c>
      <c r="P7" s="24">
        <v>265</v>
      </c>
      <c r="Q7" s="115">
        <v>0</v>
      </c>
      <c r="R7" s="24">
        <v>0</v>
      </c>
      <c r="S7" s="24">
        <v>46</v>
      </c>
      <c r="T7" s="24">
        <v>6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23</v>
      </c>
      <c r="AO7" s="14">
        <v>0</v>
      </c>
      <c r="AP7" s="161">
        <v>0</v>
      </c>
      <c r="AQ7" s="101">
        <v>0</v>
      </c>
      <c r="AR7" s="101">
        <v>0</v>
      </c>
      <c r="AS7" s="101">
        <v>0</v>
      </c>
      <c r="AT7" s="57">
        <v>114</v>
      </c>
      <c r="AU7" s="57">
        <v>1</v>
      </c>
      <c r="AV7" s="101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7">
        <v>0</v>
      </c>
      <c r="BD7" s="146">
        <f t="shared" ref="BD7:BD29" si="3">SUM(B7:BB7)</f>
        <v>855</v>
      </c>
    </row>
    <row r="8" spans="1:56" x14ac:dyDescent="0.25">
      <c r="A8" s="108" t="s">
        <v>22</v>
      </c>
      <c r="B8" s="56">
        <v>0</v>
      </c>
      <c r="C8" s="25">
        <v>0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4">
        <v>0</v>
      </c>
      <c r="Q8" s="115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14">
        <v>0</v>
      </c>
      <c r="AP8" s="161">
        <v>0</v>
      </c>
      <c r="AQ8" s="101">
        <v>0</v>
      </c>
      <c r="AR8" s="101">
        <v>0</v>
      </c>
      <c r="AS8" s="101">
        <v>0</v>
      </c>
      <c r="AT8" s="57">
        <v>0</v>
      </c>
      <c r="AU8" s="57">
        <v>0</v>
      </c>
      <c r="AV8" s="101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146">
        <f t="shared" si="3"/>
        <v>0</v>
      </c>
    </row>
    <row r="9" spans="1:56" x14ac:dyDescent="0.25">
      <c r="A9" s="108" t="s">
        <v>6</v>
      </c>
      <c r="B9" s="56">
        <v>0</v>
      </c>
      <c r="C9" s="25">
        <v>0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35</v>
      </c>
      <c r="N9" s="25">
        <v>0</v>
      </c>
      <c r="O9" s="25">
        <v>45</v>
      </c>
      <c r="P9" s="24">
        <v>129</v>
      </c>
      <c r="Q9" s="115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14">
        <v>0</v>
      </c>
      <c r="AP9" s="161">
        <v>0</v>
      </c>
      <c r="AQ9" s="101">
        <v>0</v>
      </c>
      <c r="AR9" s="101">
        <v>0</v>
      </c>
      <c r="AS9" s="101">
        <v>0</v>
      </c>
      <c r="AT9" s="57">
        <v>38</v>
      </c>
      <c r="AU9" s="57">
        <v>153</v>
      </c>
      <c r="AV9" s="101">
        <v>22</v>
      </c>
      <c r="AW9" s="57">
        <v>4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146">
        <f t="shared" si="3"/>
        <v>426</v>
      </c>
    </row>
    <row r="10" spans="1:56" x14ac:dyDescent="0.25">
      <c r="A10" s="108" t="s">
        <v>19</v>
      </c>
      <c r="B10" s="56">
        <v>0</v>
      </c>
      <c r="C10" s="25">
        <v>0</v>
      </c>
      <c r="D10" s="24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4">
        <v>0</v>
      </c>
      <c r="Q10" s="115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14">
        <v>0</v>
      </c>
      <c r="AP10" s="161">
        <v>0</v>
      </c>
      <c r="AQ10" s="101">
        <v>0</v>
      </c>
      <c r="AR10" s="101">
        <v>0</v>
      </c>
      <c r="AS10" s="101">
        <v>0</v>
      </c>
      <c r="AT10" s="57">
        <v>0</v>
      </c>
      <c r="AU10" s="57">
        <v>0</v>
      </c>
      <c r="AV10" s="101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146">
        <f t="shared" si="3"/>
        <v>0</v>
      </c>
    </row>
    <row r="11" spans="1:56" x14ac:dyDescent="0.25">
      <c r="A11" s="108" t="s">
        <v>15</v>
      </c>
      <c r="B11" s="56">
        <v>0</v>
      </c>
      <c r="C11" s="25">
        <v>0</v>
      </c>
      <c r="D11" s="24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4">
        <v>70</v>
      </c>
      <c r="Q11" s="115">
        <v>0</v>
      </c>
      <c r="R11" s="24">
        <v>0</v>
      </c>
      <c r="S11" s="24">
        <v>17</v>
      </c>
      <c r="T11" s="24">
        <v>16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3</v>
      </c>
      <c r="AN11" s="24">
        <v>0</v>
      </c>
      <c r="AO11" s="14">
        <v>0</v>
      </c>
      <c r="AP11" s="161">
        <v>0</v>
      </c>
      <c r="AQ11" s="101">
        <v>0</v>
      </c>
      <c r="AR11" s="101">
        <v>0</v>
      </c>
      <c r="AS11" s="101">
        <v>0</v>
      </c>
      <c r="AT11" s="57">
        <v>8</v>
      </c>
      <c r="AU11" s="57">
        <v>6</v>
      </c>
      <c r="AV11" s="101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146">
        <f t="shared" si="3"/>
        <v>120</v>
      </c>
    </row>
    <row r="12" spans="1:56" x14ac:dyDescent="0.25">
      <c r="A12" s="108" t="s">
        <v>5</v>
      </c>
      <c r="B12" s="56">
        <v>0</v>
      </c>
      <c r="C12" s="25">
        <v>0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4">
        <v>0</v>
      </c>
      <c r="Q12" s="115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14">
        <v>0</v>
      </c>
      <c r="AP12" s="161">
        <v>0</v>
      </c>
      <c r="AQ12" s="101">
        <v>0</v>
      </c>
      <c r="AR12" s="101">
        <v>0</v>
      </c>
      <c r="AS12" s="101">
        <v>0</v>
      </c>
      <c r="AT12" s="57">
        <v>0</v>
      </c>
      <c r="AU12" s="57">
        <v>0</v>
      </c>
      <c r="AV12" s="101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146">
        <f t="shared" si="3"/>
        <v>0</v>
      </c>
    </row>
    <row r="13" spans="1:56" x14ac:dyDescent="0.25">
      <c r="A13" s="108" t="s">
        <v>9</v>
      </c>
      <c r="B13" s="56">
        <v>0</v>
      </c>
      <c r="C13" s="25">
        <v>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4">
        <v>0</v>
      </c>
      <c r="Q13" s="115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14">
        <v>0</v>
      </c>
      <c r="AP13" s="161">
        <v>0</v>
      </c>
      <c r="AQ13" s="101">
        <v>0</v>
      </c>
      <c r="AR13" s="101">
        <v>0</v>
      </c>
      <c r="AS13" s="101">
        <v>0</v>
      </c>
      <c r="AT13" s="57">
        <v>0</v>
      </c>
      <c r="AU13" s="57">
        <v>0</v>
      </c>
      <c r="AV13" s="101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146">
        <f t="shared" si="3"/>
        <v>0</v>
      </c>
    </row>
    <row r="14" spans="1:56" x14ac:dyDescent="0.25">
      <c r="A14" s="108" t="s">
        <v>31</v>
      </c>
      <c r="B14" s="56">
        <v>0</v>
      </c>
      <c r="C14" s="25">
        <v>0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4">
        <v>33</v>
      </c>
      <c r="Q14" s="115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14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14">
        <v>0</v>
      </c>
      <c r="AP14" s="161">
        <v>0</v>
      </c>
      <c r="AQ14" s="101">
        <v>0</v>
      </c>
      <c r="AR14" s="101">
        <v>0</v>
      </c>
      <c r="AS14" s="101">
        <v>0</v>
      </c>
      <c r="AT14" s="57">
        <v>0</v>
      </c>
      <c r="AU14" s="57">
        <v>0</v>
      </c>
      <c r="AV14" s="101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146">
        <f t="shared" si="3"/>
        <v>47</v>
      </c>
    </row>
    <row r="15" spans="1:56" x14ac:dyDescent="0.25">
      <c r="A15" s="108" t="s">
        <v>20</v>
      </c>
      <c r="B15" s="56">
        <v>0</v>
      </c>
      <c r="C15" s="25">
        <v>0</v>
      </c>
      <c r="D15" s="24">
        <v>0</v>
      </c>
      <c r="E15" s="25">
        <v>0</v>
      </c>
      <c r="F15" s="25">
        <v>0</v>
      </c>
      <c r="G15" s="25">
        <v>0</v>
      </c>
      <c r="H15" s="25">
        <v>25</v>
      </c>
      <c r="I15" s="25">
        <v>0</v>
      </c>
      <c r="J15" s="25">
        <v>0</v>
      </c>
      <c r="K15" s="25">
        <v>0</v>
      </c>
      <c r="L15" s="25">
        <v>0</v>
      </c>
      <c r="M15" s="25">
        <v>2</v>
      </c>
      <c r="N15" s="25">
        <v>0</v>
      </c>
      <c r="O15" s="25">
        <v>16</v>
      </c>
      <c r="P15" s="24">
        <v>7</v>
      </c>
      <c r="Q15" s="115">
        <v>1</v>
      </c>
      <c r="R15" s="24">
        <v>0</v>
      </c>
      <c r="S15" s="24">
        <v>0</v>
      </c>
      <c r="T15" s="24">
        <v>1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14">
        <v>0</v>
      </c>
      <c r="AP15" s="161">
        <v>0</v>
      </c>
      <c r="AQ15" s="101">
        <v>0</v>
      </c>
      <c r="AR15" s="101">
        <v>0</v>
      </c>
      <c r="AS15" s="101">
        <v>0</v>
      </c>
      <c r="AT15" s="57">
        <v>0</v>
      </c>
      <c r="AU15" s="57">
        <v>0</v>
      </c>
      <c r="AV15" s="101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146">
        <f t="shared" si="3"/>
        <v>52</v>
      </c>
    </row>
    <row r="16" spans="1:56" x14ac:dyDescent="0.25">
      <c r="A16" s="108" t="s">
        <v>7</v>
      </c>
      <c r="B16" s="56">
        <v>0</v>
      </c>
      <c r="C16" s="25">
        <v>0</v>
      </c>
      <c r="D16" s="24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15</v>
      </c>
      <c r="O16" s="25">
        <v>0</v>
      </c>
      <c r="P16" s="24">
        <v>34</v>
      </c>
      <c r="Q16" s="115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2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14">
        <v>0</v>
      </c>
      <c r="AP16" s="161">
        <v>0</v>
      </c>
      <c r="AQ16" s="101">
        <v>0</v>
      </c>
      <c r="AR16" s="101">
        <v>0</v>
      </c>
      <c r="AS16" s="101">
        <v>0</v>
      </c>
      <c r="AT16" s="57">
        <v>8</v>
      </c>
      <c r="AU16" s="57">
        <v>1</v>
      </c>
      <c r="AV16" s="101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146">
        <f t="shared" si="3"/>
        <v>60</v>
      </c>
    </row>
    <row r="17" spans="1:56" x14ac:dyDescent="0.25">
      <c r="A17" s="108" t="s">
        <v>17</v>
      </c>
      <c r="B17" s="56">
        <v>0</v>
      </c>
      <c r="C17" s="25">
        <v>0</v>
      </c>
      <c r="D17" s="2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4">
        <v>0</v>
      </c>
      <c r="Q17" s="115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14">
        <v>0</v>
      </c>
      <c r="AP17" s="161">
        <v>0</v>
      </c>
      <c r="AQ17" s="101">
        <v>0</v>
      </c>
      <c r="AR17" s="101">
        <v>0</v>
      </c>
      <c r="AS17" s="101">
        <v>0</v>
      </c>
      <c r="AT17" s="57">
        <v>0</v>
      </c>
      <c r="AU17" s="57">
        <v>0</v>
      </c>
      <c r="AV17" s="101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146">
        <f t="shared" si="3"/>
        <v>0</v>
      </c>
    </row>
    <row r="18" spans="1:56" x14ac:dyDescent="0.25">
      <c r="A18" s="108" t="s">
        <v>3</v>
      </c>
      <c r="B18" s="56">
        <v>0</v>
      </c>
      <c r="C18" s="25">
        <v>306</v>
      </c>
      <c r="D18" s="24">
        <v>16</v>
      </c>
      <c r="E18" s="25">
        <v>9</v>
      </c>
      <c r="F18" s="25">
        <v>177</v>
      </c>
      <c r="G18" s="25">
        <v>24</v>
      </c>
      <c r="H18" s="25">
        <v>32</v>
      </c>
      <c r="I18" s="25">
        <v>3</v>
      </c>
      <c r="J18" s="25">
        <v>127</v>
      </c>
      <c r="K18" s="25">
        <v>2</v>
      </c>
      <c r="L18" s="25">
        <v>0</v>
      </c>
      <c r="M18" s="25">
        <v>116</v>
      </c>
      <c r="N18" s="25">
        <v>163</v>
      </c>
      <c r="O18" s="25">
        <v>30</v>
      </c>
      <c r="P18" s="24">
        <v>205</v>
      </c>
      <c r="Q18" s="115">
        <v>25</v>
      </c>
      <c r="R18" s="24">
        <v>20</v>
      </c>
      <c r="S18" s="24">
        <v>111</v>
      </c>
      <c r="T18" s="24">
        <v>44</v>
      </c>
      <c r="U18" s="24">
        <v>11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3</v>
      </c>
      <c r="AB18" s="24">
        <v>0</v>
      </c>
      <c r="AC18" s="24">
        <v>43</v>
      </c>
      <c r="AD18" s="24">
        <v>193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6</v>
      </c>
      <c r="AO18" s="14">
        <v>0</v>
      </c>
      <c r="AP18" s="161">
        <v>0</v>
      </c>
      <c r="AQ18" s="101">
        <v>0</v>
      </c>
      <c r="AR18" s="101">
        <v>0</v>
      </c>
      <c r="AS18" s="101">
        <v>2</v>
      </c>
      <c r="AT18" s="57">
        <v>160</v>
      </c>
      <c r="AU18" s="57">
        <v>45</v>
      </c>
      <c r="AV18" s="101">
        <v>3</v>
      </c>
      <c r="AW18" s="57">
        <v>2</v>
      </c>
      <c r="AX18" s="57">
        <v>0</v>
      </c>
      <c r="AY18" s="57">
        <v>1</v>
      </c>
      <c r="AZ18" s="57">
        <v>2</v>
      </c>
      <c r="BA18" s="57">
        <v>1</v>
      </c>
      <c r="BB18" s="57">
        <v>0</v>
      </c>
      <c r="BC18" s="57">
        <v>8</v>
      </c>
      <c r="BD18" s="146">
        <f t="shared" si="3"/>
        <v>1882</v>
      </c>
    </row>
    <row r="19" spans="1:56" x14ac:dyDescent="0.25">
      <c r="A19" s="108" t="s">
        <v>4</v>
      </c>
      <c r="B19" s="56">
        <v>37</v>
      </c>
      <c r="C19" s="25">
        <v>1175</v>
      </c>
      <c r="D19" s="24">
        <v>170</v>
      </c>
      <c r="E19" s="25">
        <v>114</v>
      </c>
      <c r="F19" s="25">
        <v>500</v>
      </c>
      <c r="G19" s="25">
        <v>311</v>
      </c>
      <c r="H19" s="25">
        <v>131</v>
      </c>
      <c r="I19" s="25">
        <v>27</v>
      </c>
      <c r="J19" s="25">
        <v>233</v>
      </c>
      <c r="K19" s="25">
        <v>88</v>
      </c>
      <c r="L19" s="25">
        <v>224</v>
      </c>
      <c r="M19" s="25">
        <v>1880</v>
      </c>
      <c r="N19" s="25">
        <v>468</v>
      </c>
      <c r="O19" s="25">
        <v>85</v>
      </c>
      <c r="P19" s="24">
        <v>665</v>
      </c>
      <c r="Q19" s="115">
        <v>16</v>
      </c>
      <c r="R19" s="24">
        <v>55</v>
      </c>
      <c r="S19" s="24">
        <v>237</v>
      </c>
      <c r="T19" s="24">
        <v>84</v>
      </c>
      <c r="U19" s="24">
        <v>20</v>
      </c>
      <c r="V19" s="24">
        <v>0</v>
      </c>
      <c r="W19" s="24">
        <v>4</v>
      </c>
      <c r="X19" s="24">
        <v>51</v>
      </c>
      <c r="Y19" s="24">
        <v>0</v>
      </c>
      <c r="Z19" s="24">
        <v>5</v>
      </c>
      <c r="AA19" s="24">
        <v>0</v>
      </c>
      <c r="AB19" s="24">
        <v>0</v>
      </c>
      <c r="AC19" s="24">
        <v>254</v>
      </c>
      <c r="AD19" s="24">
        <v>113</v>
      </c>
      <c r="AE19" s="24">
        <v>0</v>
      </c>
      <c r="AF19" s="24">
        <v>0</v>
      </c>
      <c r="AG19" s="24">
        <v>0</v>
      </c>
      <c r="AH19" s="24">
        <v>0</v>
      </c>
      <c r="AI19" s="24">
        <v>11</v>
      </c>
      <c r="AJ19" s="24">
        <v>6</v>
      </c>
      <c r="AK19" s="24">
        <v>0</v>
      </c>
      <c r="AL19" s="24">
        <v>0</v>
      </c>
      <c r="AM19" s="24">
        <v>0</v>
      </c>
      <c r="AN19" s="24">
        <v>15</v>
      </c>
      <c r="AO19" s="14">
        <v>0</v>
      </c>
      <c r="AP19" s="161">
        <v>7</v>
      </c>
      <c r="AQ19" s="101">
        <v>0</v>
      </c>
      <c r="AR19" s="101">
        <v>0</v>
      </c>
      <c r="AS19" s="101">
        <v>0</v>
      </c>
      <c r="AT19" s="57">
        <v>163</v>
      </c>
      <c r="AU19" s="57">
        <v>65</v>
      </c>
      <c r="AV19" s="101">
        <v>2</v>
      </c>
      <c r="AW19" s="57">
        <v>7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146">
        <f t="shared" si="3"/>
        <v>7223</v>
      </c>
    </row>
    <row r="20" spans="1:56" x14ac:dyDescent="0.25">
      <c r="A20" s="108" t="s">
        <v>2</v>
      </c>
      <c r="B20" s="56">
        <v>0</v>
      </c>
      <c r="C20" s="25">
        <v>223</v>
      </c>
      <c r="D20" s="24">
        <v>3</v>
      </c>
      <c r="E20" s="25">
        <v>0</v>
      </c>
      <c r="F20" s="25">
        <v>0</v>
      </c>
      <c r="G20" s="25">
        <v>0</v>
      </c>
      <c r="H20" s="25">
        <v>2</v>
      </c>
      <c r="I20" s="25">
        <v>0</v>
      </c>
      <c r="J20" s="25">
        <v>0</v>
      </c>
      <c r="K20" s="25">
        <v>3</v>
      </c>
      <c r="L20" s="25">
        <v>0</v>
      </c>
      <c r="M20" s="25">
        <v>50</v>
      </c>
      <c r="N20" s="25">
        <v>4</v>
      </c>
      <c r="O20" s="25">
        <v>106</v>
      </c>
      <c r="P20" s="24">
        <v>120</v>
      </c>
      <c r="Q20" s="115">
        <v>0</v>
      </c>
      <c r="R20" s="24">
        <v>34</v>
      </c>
      <c r="S20" s="24">
        <v>3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10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14">
        <v>0</v>
      </c>
      <c r="AP20" s="161">
        <v>0</v>
      </c>
      <c r="AQ20" s="101">
        <v>0</v>
      </c>
      <c r="AR20" s="101">
        <v>0</v>
      </c>
      <c r="AS20" s="101">
        <v>0</v>
      </c>
      <c r="AT20" s="57">
        <v>42</v>
      </c>
      <c r="AU20" s="57">
        <v>11</v>
      </c>
      <c r="AV20" s="101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146">
        <f t="shared" si="3"/>
        <v>611</v>
      </c>
    </row>
    <row r="21" spans="1:56" x14ac:dyDescent="0.25">
      <c r="A21" s="108" t="s">
        <v>13</v>
      </c>
      <c r="B21" s="56">
        <v>0</v>
      </c>
      <c r="C21" s="25">
        <v>0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v>0</v>
      </c>
      <c r="Q21" s="115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14">
        <v>0</v>
      </c>
      <c r="AP21" s="161">
        <v>0</v>
      </c>
      <c r="AQ21" s="101">
        <v>0</v>
      </c>
      <c r="AR21" s="101">
        <v>0</v>
      </c>
      <c r="AS21" s="101">
        <v>0</v>
      </c>
      <c r="AT21" s="57">
        <v>0</v>
      </c>
      <c r="AU21" s="57">
        <v>0</v>
      </c>
      <c r="AV21" s="101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146">
        <f t="shared" si="3"/>
        <v>0</v>
      </c>
    </row>
    <row r="22" spans="1:56" x14ac:dyDescent="0.25">
      <c r="A22" s="108" t="s">
        <v>30</v>
      </c>
      <c r="B22" s="56">
        <v>0</v>
      </c>
      <c r="C22" s="25">
        <v>0</v>
      </c>
      <c r="D22" s="24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v>0</v>
      </c>
      <c r="Q22" s="115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14">
        <v>0</v>
      </c>
      <c r="AP22" s="161">
        <v>0</v>
      </c>
      <c r="AQ22" s="101">
        <v>0</v>
      </c>
      <c r="AR22" s="101">
        <v>0</v>
      </c>
      <c r="AS22" s="101">
        <v>0</v>
      </c>
      <c r="AT22" s="57">
        <v>0</v>
      </c>
      <c r="AU22" s="57">
        <v>0</v>
      </c>
      <c r="AV22" s="101">
        <v>0</v>
      </c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146">
        <f t="shared" si="3"/>
        <v>0</v>
      </c>
    </row>
    <row r="23" spans="1:56" x14ac:dyDescent="0.25">
      <c r="A23" s="108" t="s">
        <v>18</v>
      </c>
      <c r="B23" s="56">
        <v>0</v>
      </c>
      <c r="C23" s="25">
        <v>0</v>
      </c>
      <c r="D23" s="2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v>0</v>
      </c>
      <c r="Q23" s="115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14">
        <v>0</v>
      </c>
      <c r="AP23" s="161">
        <v>0</v>
      </c>
      <c r="AQ23" s="101">
        <v>0</v>
      </c>
      <c r="AR23" s="101">
        <v>0</v>
      </c>
      <c r="AS23" s="101">
        <v>0</v>
      </c>
      <c r="AT23" s="57">
        <v>0</v>
      </c>
      <c r="AU23" s="57">
        <v>0</v>
      </c>
      <c r="AV23" s="101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146">
        <f t="shared" si="3"/>
        <v>0</v>
      </c>
    </row>
    <row r="24" spans="1:56" x14ac:dyDescent="0.25">
      <c r="A24" s="108" t="s">
        <v>24</v>
      </c>
      <c r="B24" s="56">
        <v>0</v>
      </c>
      <c r="C24" s="25">
        <v>0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v>0</v>
      </c>
      <c r="Q24" s="115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14">
        <v>0</v>
      </c>
      <c r="AP24" s="161">
        <v>0</v>
      </c>
      <c r="AQ24" s="101">
        <v>0</v>
      </c>
      <c r="AR24" s="101">
        <v>0</v>
      </c>
      <c r="AS24" s="101">
        <v>0</v>
      </c>
      <c r="AT24" s="57">
        <v>0</v>
      </c>
      <c r="AU24" s="57">
        <v>0</v>
      </c>
      <c r="AV24" s="101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146">
        <f t="shared" si="3"/>
        <v>0</v>
      </c>
    </row>
    <row r="25" spans="1:56" x14ac:dyDescent="0.25">
      <c r="A25" s="108" t="s">
        <v>11</v>
      </c>
      <c r="B25" s="56">
        <v>83</v>
      </c>
      <c r="C25" s="25">
        <v>702</v>
      </c>
      <c r="D25" s="24">
        <v>224</v>
      </c>
      <c r="E25" s="25">
        <v>193</v>
      </c>
      <c r="F25" s="25">
        <v>766</v>
      </c>
      <c r="G25" s="25">
        <v>688</v>
      </c>
      <c r="H25" s="25">
        <v>766</v>
      </c>
      <c r="I25" s="25">
        <v>85</v>
      </c>
      <c r="J25" s="25">
        <v>561</v>
      </c>
      <c r="K25" s="25">
        <v>332</v>
      </c>
      <c r="L25" s="25">
        <v>181</v>
      </c>
      <c r="M25" s="25">
        <v>914</v>
      </c>
      <c r="N25" s="25">
        <v>384</v>
      </c>
      <c r="O25" s="25">
        <v>7</v>
      </c>
      <c r="P25" s="24">
        <v>721</v>
      </c>
      <c r="Q25" s="115">
        <v>110</v>
      </c>
      <c r="R25" s="24">
        <v>122</v>
      </c>
      <c r="S25" s="24">
        <v>452</v>
      </c>
      <c r="T25" s="24">
        <v>307</v>
      </c>
      <c r="U25" s="24">
        <v>118</v>
      </c>
      <c r="V25" s="24">
        <v>83</v>
      </c>
      <c r="W25" s="24">
        <v>59</v>
      </c>
      <c r="X25" s="24">
        <v>40</v>
      </c>
      <c r="Y25" s="24">
        <v>25</v>
      </c>
      <c r="Z25" s="24">
        <v>0</v>
      </c>
      <c r="AA25" s="24">
        <v>0</v>
      </c>
      <c r="AB25" s="24">
        <v>24</v>
      </c>
      <c r="AC25" s="24">
        <v>193</v>
      </c>
      <c r="AD25" s="24">
        <v>198</v>
      </c>
      <c r="AE25" s="24">
        <v>1</v>
      </c>
      <c r="AF25" s="24">
        <v>0</v>
      </c>
      <c r="AG25" s="24">
        <v>0</v>
      </c>
      <c r="AH25" s="24">
        <v>0</v>
      </c>
      <c r="AI25" s="24">
        <v>78</v>
      </c>
      <c r="AJ25" s="24">
        <v>30</v>
      </c>
      <c r="AK25" s="24">
        <v>0</v>
      </c>
      <c r="AL25" s="24">
        <v>0</v>
      </c>
      <c r="AM25" s="24">
        <v>0</v>
      </c>
      <c r="AN25" s="24">
        <v>83</v>
      </c>
      <c r="AO25" s="14">
        <v>0</v>
      </c>
      <c r="AP25" s="161">
        <v>0</v>
      </c>
      <c r="AQ25" s="101">
        <v>0</v>
      </c>
      <c r="AR25" s="101">
        <v>0</v>
      </c>
      <c r="AS25" s="101">
        <v>0</v>
      </c>
      <c r="AT25" s="57">
        <v>412</v>
      </c>
      <c r="AU25" s="57">
        <v>83</v>
      </c>
      <c r="AV25" s="101">
        <v>25</v>
      </c>
      <c r="AW25" s="57">
        <v>120</v>
      </c>
      <c r="AX25" s="57">
        <v>0</v>
      </c>
      <c r="AY25" s="57">
        <v>0</v>
      </c>
      <c r="AZ25" s="57">
        <v>1</v>
      </c>
      <c r="BA25" s="57">
        <v>0</v>
      </c>
      <c r="BB25" s="57">
        <v>11</v>
      </c>
      <c r="BC25" s="57">
        <v>0</v>
      </c>
      <c r="BD25" s="146">
        <f t="shared" si="3"/>
        <v>9182</v>
      </c>
    </row>
    <row r="26" spans="1:56" x14ac:dyDescent="0.25">
      <c r="A26" s="108" t="s">
        <v>10</v>
      </c>
      <c r="B26" s="56">
        <v>0</v>
      </c>
      <c r="C26" s="25">
        <v>0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v>0</v>
      </c>
      <c r="Q26" s="115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14">
        <v>0</v>
      </c>
      <c r="AP26" s="161">
        <v>0</v>
      </c>
      <c r="AQ26" s="101">
        <v>0</v>
      </c>
      <c r="AR26" s="101">
        <v>0</v>
      </c>
      <c r="AS26" s="101">
        <v>0</v>
      </c>
      <c r="AT26" s="57">
        <v>0</v>
      </c>
      <c r="AU26" s="57">
        <v>0</v>
      </c>
      <c r="AV26" s="101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146">
        <f t="shared" si="3"/>
        <v>0</v>
      </c>
    </row>
    <row r="27" spans="1:56" x14ac:dyDescent="0.25">
      <c r="A27" s="108" t="s">
        <v>14</v>
      </c>
      <c r="B27" s="56">
        <v>0</v>
      </c>
      <c r="C27" s="25">
        <v>0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4">
        <v>0</v>
      </c>
      <c r="Q27" s="115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14">
        <v>0</v>
      </c>
      <c r="AP27" s="161">
        <v>0</v>
      </c>
      <c r="AQ27" s="101">
        <v>0</v>
      </c>
      <c r="AR27" s="101">
        <v>0</v>
      </c>
      <c r="AS27" s="101">
        <v>0</v>
      </c>
      <c r="AT27" s="57">
        <v>0</v>
      </c>
      <c r="AU27" s="57">
        <v>0</v>
      </c>
      <c r="AV27" s="101">
        <v>0</v>
      </c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146">
        <f t="shared" si="3"/>
        <v>0</v>
      </c>
    </row>
    <row r="28" spans="1:56" x14ac:dyDescent="0.25">
      <c r="A28" s="108" t="s">
        <v>8</v>
      </c>
      <c r="B28" s="56">
        <v>0</v>
      </c>
      <c r="C28" s="25">
        <v>0</v>
      </c>
      <c r="D28" s="24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v>0</v>
      </c>
      <c r="Q28" s="115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14">
        <v>0</v>
      </c>
      <c r="AP28" s="161">
        <v>0</v>
      </c>
      <c r="AQ28" s="101">
        <v>0</v>
      </c>
      <c r="AR28" s="101">
        <v>0</v>
      </c>
      <c r="AS28" s="101">
        <v>0</v>
      </c>
      <c r="AT28" s="57">
        <v>0</v>
      </c>
      <c r="AU28" s="57">
        <v>0</v>
      </c>
      <c r="AV28" s="101">
        <v>0</v>
      </c>
      <c r="AW28" s="57">
        <v>0</v>
      </c>
      <c r="AX28" s="57"/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146">
        <f t="shared" si="3"/>
        <v>0</v>
      </c>
    </row>
    <row r="29" spans="1:56" x14ac:dyDescent="0.25">
      <c r="A29" s="108" t="s">
        <v>12</v>
      </c>
      <c r="B29" s="56">
        <v>0</v>
      </c>
      <c r="C29" s="25">
        <v>0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14</v>
      </c>
      <c r="N29" s="25">
        <v>0</v>
      </c>
      <c r="O29" s="25">
        <v>0</v>
      </c>
      <c r="P29" s="24">
        <v>0</v>
      </c>
      <c r="Q29" s="115">
        <v>11</v>
      </c>
      <c r="R29" s="24">
        <v>0</v>
      </c>
      <c r="S29" s="24">
        <v>0</v>
      </c>
      <c r="T29" s="24">
        <v>2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11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14">
        <v>0</v>
      </c>
      <c r="AP29" s="161">
        <v>0</v>
      </c>
      <c r="AQ29" s="100">
        <v>0</v>
      </c>
      <c r="AR29" s="100">
        <v>0</v>
      </c>
      <c r="AS29" s="100">
        <v>0</v>
      </c>
      <c r="AT29" s="57">
        <v>0</v>
      </c>
      <c r="AU29" s="57">
        <v>1</v>
      </c>
      <c r="AV29" s="100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146">
        <f t="shared" si="3"/>
        <v>39</v>
      </c>
    </row>
    <row r="30" spans="1:56" x14ac:dyDescent="0.25">
      <c r="A30" s="109" t="s">
        <v>21</v>
      </c>
      <c r="B30" s="112">
        <v>0</v>
      </c>
      <c r="C30" s="113">
        <v>0</v>
      </c>
      <c r="D30" s="114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4">
        <v>0</v>
      </c>
      <c r="Q30" s="116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0</v>
      </c>
      <c r="AI30" s="114">
        <v>0</v>
      </c>
      <c r="AJ30" s="114">
        <v>0</v>
      </c>
      <c r="AK30" s="114">
        <v>0</v>
      </c>
      <c r="AL30" s="114">
        <v>0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168">
        <v>0</v>
      </c>
      <c r="AV30" s="114">
        <v>0</v>
      </c>
      <c r="AW30" s="140">
        <v>0</v>
      </c>
      <c r="AX30" s="168">
        <v>0</v>
      </c>
      <c r="AY30" s="170">
        <v>0</v>
      </c>
      <c r="AZ30" s="170">
        <v>0</v>
      </c>
      <c r="BA30" s="170">
        <v>0</v>
      </c>
      <c r="BB30" s="170">
        <v>0</v>
      </c>
      <c r="BC30" s="170">
        <v>0</v>
      </c>
      <c r="BD30" s="146">
        <f>SUM(B30:BB30)</f>
        <v>0</v>
      </c>
    </row>
    <row r="31" spans="1:56" x14ac:dyDescent="0.25">
      <c r="A31" s="89"/>
      <c r="B31" s="87"/>
      <c r="C31" s="87"/>
      <c r="D31" s="87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184"/>
      <c r="BC31" s="184"/>
      <c r="BD31" s="172"/>
    </row>
    <row r="32" spans="1:56" x14ac:dyDescent="0.25">
      <c r="A32" s="222" t="s">
        <v>1</v>
      </c>
      <c r="B32" s="224">
        <v>2017</v>
      </c>
      <c r="C32" s="225"/>
      <c r="D32" s="226"/>
      <c r="E32" s="227">
        <v>2018</v>
      </c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9"/>
      <c r="Q32" s="227">
        <v>2019</v>
      </c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9"/>
      <c r="AC32" s="227">
        <v>2020</v>
      </c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9"/>
      <c r="AO32" s="234">
        <v>2021</v>
      </c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7">
        <v>2022</v>
      </c>
      <c r="BB32" s="238"/>
      <c r="BC32" s="243"/>
      <c r="BD32" s="222" t="s">
        <v>26</v>
      </c>
    </row>
    <row r="33" spans="1:56" x14ac:dyDescent="0.25">
      <c r="A33" s="223"/>
      <c r="B33" s="103" t="s">
        <v>56</v>
      </c>
      <c r="C33" s="104" t="s">
        <v>57</v>
      </c>
      <c r="D33" s="105" t="s">
        <v>58</v>
      </c>
      <c r="E33" s="104" t="s">
        <v>59</v>
      </c>
      <c r="F33" s="104" t="s">
        <v>60</v>
      </c>
      <c r="G33" s="104" t="s">
        <v>61</v>
      </c>
      <c r="H33" s="104" t="s">
        <v>62</v>
      </c>
      <c r="I33" s="104" t="s">
        <v>63</v>
      </c>
      <c r="J33" s="104" t="s">
        <v>64</v>
      </c>
      <c r="K33" s="104" t="s">
        <v>65</v>
      </c>
      <c r="L33" s="104" t="s">
        <v>66</v>
      </c>
      <c r="M33" s="104" t="s">
        <v>67</v>
      </c>
      <c r="N33" s="104" t="s">
        <v>56</v>
      </c>
      <c r="O33" s="104" t="s">
        <v>57</v>
      </c>
      <c r="P33" s="105" t="s">
        <v>58</v>
      </c>
      <c r="Q33" s="104" t="s">
        <v>59</v>
      </c>
      <c r="R33" s="104" t="s">
        <v>60</v>
      </c>
      <c r="S33" s="104" t="s">
        <v>61</v>
      </c>
      <c r="T33" s="104" t="s">
        <v>62</v>
      </c>
      <c r="U33" s="104" t="s">
        <v>63</v>
      </c>
      <c r="V33" s="104" t="s">
        <v>64</v>
      </c>
      <c r="W33" s="104" t="s">
        <v>65</v>
      </c>
      <c r="X33" s="104" t="s">
        <v>66</v>
      </c>
      <c r="Y33" s="104" t="s">
        <v>88</v>
      </c>
      <c r="Z33" s="104" t="s">
        <v>56</v>
      </c>
      <c r="AA33" s="104" t="s">
        <v>57</v>
      </c>
      <c r="AB33" s="105" t="s">
        <v>58</v>
      </c>
      <c r="AC33" s="144" t="s">
        <v>59</v>
      </c>
      <c r="AD33" s="145" t="s">
        <v>60</v>
      </c>
      <c r="AE33" s="145" t="s">
        <v>61</v>
      </c>
      <c r="AF33" s="145" t="s">
        <v>62</v>
      </c>
      <c r="AG33" s="145" t="s">
        <v>63</v>
      </c>
      <c r="AH33" s="145" t="s">
        <v>64</v>
      </c>
      <c r="AI33" s="145" t="s">
        <v>65</v>
      </c>
      <c r="AJ33" s="145" t="s">
        <v>66</v>
      </c>
      <c r="AK33" s="145" t="s">
        <v>88</v>
      </c>
      <c r="AL33" s="145" t="s">
        <v>56</v>
      </c>
      <c r="AM33" s="148" t="s">
        <v>57</v>
      </c>
      <c r="AN33" s="148" t="s">
        <v>58</v>
      </c>
      <c r="AO33" s="166" t="s">
        <v>59</v>
      </c>
      <c r="AP33" s="166" t="s">
        <v>60</v>
      </c>
      <c r="AQ33" s="148" t="s">
        <v>61</v>
      </c>
      <c r="AR33" s="148" t="s">
        <v>62</v>
      </c>
      <c r="AS33" s="148" t="s">
        <v>63</v>
      </c>
      <c r="AT33" s="148" t="s">
        <v>64</v>
      </c>
      <c r="AU33" s="148" t="s">
        <v>65</v>
      </c>
      <c r="AV33" s="148" t="s">
        <v>66</v>
      </c>
      <c r="AW33" s="148" t="s">
        <v>88</v>
      </c>
      <c r="AX33" s="148" t="s">
        <v>56</v>
      </c>
      <c r="AY33" s="148" t="s">
        <v>57</v>
      </c>
      <c r="AZ33" s="148" t="s">
        <v>58</v>
      </c>
      <c r="BA33" s="173" t="s">
        <v>59</v>
      </c>
      <c r="BB33" s="173" t="s">
        <v>60</v>
      </c>
      <c r="BC33" s="173" t="s">
        <v>61</v>
      </c>
      <c r="BD33" s="231"/>
    </row>
    <row r="34" spans="1:56" x14ac:dyDescent="0.25">
      <c r="A34" s="242" t="s">
        <v>48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</row>
    <row r="35" spans="1:56" x14ac:dyDescent="0.25">
      <c r="A35" s="84" t="s">
        <v>26</v>
      </c>
      <c r="B35" s="84">
        <f>SUM(B36:B60)</f>
        <v>2648.7</v>
      </c>
      <c r="C35" s="84">
        <f t="shared" ref="C35" si="4">SUM(C36:C60)</f>
        <v>55379.902499999997</v>
      </c>
      <c r="D35" s="84">
        <f t="shared" ref="D35" si="5">SUM(D36:D60)</f>
        <v>10219.567499999999</v>
      </c>
      <c r="E35" s="84">
        <f t="shared" ref="E35" si="6">SUM(E36:E60)</f>
        <v>6974.91</v>
      </c>
      <c r="F35" s="84">
        <f t="shared" ref="F35" si="7">SUM(F36:F60)</f>
        <v>31872.4175</v>
      </c>
      <c r="G35" s="84">
        <f t="shared" ref="G35" si="8">SUM(G36:G60)</f>
        <v>23221.360000000001</v>
      </c>
      <c r="H35" s="84">
        <f t="shared" ref="H35" si="9">SUM(H36:H60)</f>
        <v>24013.789999999997</v>
      </c>
      <c r="I35" s="84">
        <f t="shared" ref="I35" si="10">SUM(I36:I60)</f>
        <v>2623.63</v>
      </c>
      <c r="J35" s="84">
        <f t="shared" ref="J35" si="11">SUM(J36:J60)</f>
        <v>21712.799999999999</v>
      </c>
      <c r="K35" s="84">
        <f t="shared" ref="K35" si="12">SUM(K36:K60)</f>
        <v>9612.4375</v>
      </c>
      <c r="L35" s="84">
        <f t="shared" ref="L35" si="13">SUM(L36:L60)</f>
        <v>9182.7049999999999</v>
      </c>
      <c r="M35" s="84">
        <f t="shared" ref="M35" si="14">SUM(M36:M60)</f>
        <v>71403.447500000009</v>
      </c>
      <c r="N35" s="84">
        <f t="shared" ref="N35" si="15">SUM(N36:N60)</f>
        <v>23431.73</v>
      </c>
      <c r="O35" s="84">
        <f t="shared" ref="O35" si="16">SUM(O36:O60)</f>
        <v>6536.4575000000004</v>
      </c>
      <c r="P35" s="84">
        <f t="shared" ref="P35" si="17">SUM(P36:P60)</f>
        <v>50866.7575</v>
      </c>
      <c r="Q35" s="84">
        <f t="shared" ref="Q35" si="18">SUM(Q36:Q60)</f>
        <v>3686.6525000000001</v>
      </c>
      <c r="R35" s="84">
        <f t="shared" ref="R35" si="19">SUM(R36:R60)</f>
        <v>5224.6424999999999</v>
      </c>
      <c r="S35" s="84">
        <f t="shared" ref="S35" si="20">SUM(S36:S60)</f>
        <v>21054.16</v>
      </c>
      <c r="T35" s="84">
        <f t="shared" ref="T35" si="21">SUM(T36:T60)</f>
        <v>10404.050000000001</v>
      </c>
      <c r="U35" s="84">
        <f t="shared" ref="U35:X35" si="22">SUM(U36:U60)</f>
        <v>3376.82</v>
      </c>
      <c r="V35" s="84">
        <f t="shared" si="22"/>
        <v>1899.87</v>
      </c>
      <c r="W35" s="84">
        <f t="shared" si="22"/>
        <v>1442.07</v>
      </c>
      <c r="X35" s="84">
        <f t="shared" si="22"/>
        <v>2082.7175000000002</v>
      </c>
      <c r="Y35" s="84">
        <v>1500</v>
      </c>
      <c r="Z35" s="84">
        <f>SUM(Z36:Z60)</f>
        <v>295.5</v>
      </c>
      <c r="AA35" s="84">
        <f>SUM(AA36:AA60)</f>
        <v>180</v>
      </c>
      <c r="AB35" s="84">
        <f>SUM(AB36:AB60)</f>
        <v>549.36</v>
      </c>
      <c r="AC35" s="84">
        <f>SUM(AC36:AC60)</f>
        <v>11467.890000000001</v>
      </c>
      <c r="AD35" s="84">
        <v>17928.150000000001</v>
      </c>
      <c r="AE35" s="84">
        <v>22.89</v>
      </c>
      <c r="AF35" s="84">
        <v>0</v>
      </c>
      <c r="AG35" s="84">
        <v>0</v>
      </c>
      <c r="AH35" s="84">
        <v>0</v>
      </c>
      <c r="AI35" s="84"/>
      <c r="AJ35" s="84">
        <v>1014.54</v>
      </c>
      <c r="AK35" s="84">
        <v>0</v>
      </c>
      <c r="AL35" s="84">
        <v>0</v>
      </c>
      <c r="AM35" s="84">
        <v>87.72</v>
      </c>
      <c r="AN35" s="84">
        <v>87.72</v>
      </c>
      <c r="AO35" s="84">
        <f t="shared" ref="AO35:AP35" si="23">SUM(AO36:AO60)</f>
        <v>0</v>
      </c>
      <c r="AP35" s="84">
        <f t="shared" si="23"/>
        <v>413.7</v>
      </c>
      <c r="AQ35" s="84">
        <f t="shared" ref="AQ35:AT35" si="24">SUM(AQ36:AQ60)</f>
        <v>0</v>
      </c>
      <c r="AR35" s="84">
        <f t="shared" si="24"/>
        <v>0</v>
      </c>
      <c r="AS35" s="84">
        <f t="shared" si="24"/>
        <v>120</v>
      </c>
      <c r="AT35" s="84">
        <f t="shared" si="24"/>
        <v>28574.519999999997</v>
      </c>
      <c r="AU35" s="84">
        <f>SUM(AU36:AU60)</f>
        <v>10949.36</v>
      </c>
      <c r="AV35" s="84">
        <f>SUM(AV36:AV60)</f>
        <v>1616</v>
      </c>
      <c r="AW35" s="84">
        <f>SUM(AW36:AW60)</f>
        <v>3979.36</v>
      </c>
      <c r="AX35" s="84">
        <f>SUM(AX36:AX60)</f>
        <v>0</v>
      </c>
      <c r="AY35" s="84">
        <f t="shared" ref="AY35:BC35" si="25">SUM(AY36:AY60)</f>
        <v>71.616550000000004</v>
      </c>
      <c r="AZ35" s="84">
        <f t="shared" si="25"/>
        <v>173.15309999999999</v>
      </c>
      <c r="BA35" s="84">
        <f t="shared" si="25"/>
        <v>71.616550000000004</v>
      </c>
      <c r="BB35" s="84">
        <f t="shared" si="25"/>
        <v>787.78205000000014</v>
      </c>
      <c r="BC35" s="84">
        <f t="shared" si="25"/>
        <v>522.08275000000003</v>
      </c>
      <c r="BD35" s="84">
        <f>SUM(BD36:BD60)</f>
        <v>486763.71325000009</v>
      </c>
    </row>
    <row r="36" spans="1:56" x14ac:dyDescent="0.25">
      <c r="A36" s="85" t="s">
        <v>23</v>
      </c>
      <c r="B36" s="98">
        <v>0</v>
      </c>
      <c r="C36" s="110">
        <v>0</v>
      </c>
      <c r="D36" s="111">
        <v>0</v>
      </c>
      <c r="E36" s="110">
        <v>0</v>
      </c>
      <c r="F36" s="110">
        <v>0</v>
      </c>
      <c r="G36" s="110">
        <v>0</v>
      </c>
      <c r="H36" s="110">
        <v>1243.9625000000001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1">
        <v>0</v>
      </c>
      <c r="Q36" s="99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111">
        <v>0</v>
      </c>
      <c r="AI36" s="111">
        <v>0</v>
      </c>
      <c r="AJ36" s="111">
        <v>0</v>
      </c>
      <c r="AK36" s="111">
        <v>0</v>
      </c>
      <c r="AL36" s="111">
        <v>0</v>
      </c>
      <c r="AM36" s="111">
        <v>0</v>
      </c>
      <c r="AN36" s="111">
        <v>0</v>
      </c>
      <c r="AO36" s="14">
        <v>0</v>
      </c>
      <c r="AP36" s="160">
        <v>0</v>
      </c>
      <c r="AQ36" s="101">
        <v>0</v>
      </c>
      <c r="AR36" s="165">
        <v>0</v>
      </c>
      <c r="AS36" s="165">
        <v>0</v>
      </c>
      <c r="AT36" s="167">
        <v>0</v>
      </c>
      <c r="AU36" s="14">
        <v>0</v>
      </c>
      <c r="AV36" s="165">
        <v>0</v>
      </c>
      <c r="AW36" s="14">
        <v>0</v>
      </c>
      <c r="AX36" s="101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146">
        <f>SUM(B36:BB36)</f>
        <v>1243.9625000000001</v>
      </c>
    </row>
    <row r="37" spans="1:56" x14ac:dyDescent="0.25">
      <c r="A37" s="86" t="s">
        <v>16</v>
      </c>
      <c r="B37" s="56">
        <v>0</v>
      </c>
      <c r="C37" s="25">
        <v>2273.4675000000002</v>
      </c>
      <c r="D37" s="24">
        <v>1103.625</v>
      </c>
      <c r="E37" s="25">
        <v>0</v>
      </c>
      <c r="F37" s="25">
        <v>0</v>
      </c>
      <c r="G37" s="25">
        <v>158.32249999999999</v>
      </c>
      <c r="H37" s="25">
        <v>1153.4925000000001</v>
      </c>
      <c r="I37" s="25">
        <v>22.6175</v>
      </c>
      <c r="J37" s="25">
        <v>882.08249999999998</v>
      </c>
      <c r="K37" s="25">
        <v>0</v>
      </c>
      <c r="L37" s="25">
        <v>22.6175</v>
      </c>
      <c r="M37" s="25">
        <v>3302.1550000000002</v>
      </c>
      <c r="N37" s="25">
        <v>45.234999999999999</v>
      </c>
      <c r="O37" s="25">
        <v>0</v>
      </c>
      <c r="P37" s="24">
        <v>5993.6374999999998</v>
      </c>
      <c r="Q37" s="115">
        <v>0</v>
      </c>
      <c r="R37" s="24">
        <v>0</v>
      </c>
      <c r="S37" s="24">
        <v>1040.405</v>
      </c>
      <c r="T37" s="24">
        <v>135.70500000000001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672.52</v>
      </c>
      <c r="AO37" s="14">
        <v>0</v>
      </c>
      <c r="AP37" s="161">
        <v>0</v>
      </c>
      <c r="AQ37" s="101">
        <v>0</v>
      </c>
      <c r="AR37" s="101">
        <v>0</v>
      </c>
      <c r="AS37" s="101">
        <v>0</v>
      </c>
      <c r="AT37" s="57">
        <v>3410.88</v>
      </c>
      <c r="AU37" s="57">
        <v>29.92</v>
      </c>
      <c r="AV37" s="101">
        <v>0</v>
      </c>
      <c r="AW37" s="57">
        <v>0</v>
      </c>
      <c r="AX37" s="57">
        <v>0</v>
      </c>
      <c r="AY37" s="57">
        <v>0</v>
      </c>
      <c r="AZ37" s="57">
        <v>0</v>
      </c>
      <c r="BA37" s="57">
        <v>0</v>
      </c>
      <c r="BB37" s="57">
        <v>0</v>
      </c>
      <c r="BC37" s="57">
        <v>0</v>
      </c>
      <c r="BD37" s="146">
        <f t="shared" ref="BD37:BD59" si="26">SUM(B37:BB37)</f>
        <v>20246.682500000003</v>
      </c>
    </row>
    <row r="38" spans="1:56" x14ac:dyDescent="0.25">
      <c r="A38" s="86" t="s">
        <v>22</v>
      </c>
      <c r="B38" s="56">
        <v>0</v>
      </c>
      <c r="C38" s="25">
        <v>0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4">
        <v>0</v>
      </c>
      <c r="Q38" s="115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14">
        <v>0</v>
      </c>
      <c r="AP38" s="161">
        <v>0</v>
      </c>
      <c r="AQ38" s="101">
        <v>0</v>
      </c>
      <c r="AR38" s="101">
        <v>0</v>
      </c>
      <c r="AS38" s="101">
        <v>0</v>
      </c>
      <c r="AT38" s="57">
        <v>0</v>
      </c>
      <c r="AU38" s="57">
        <v>0</v>
      </c>
      <c r="AV38" s="101">
        <v>0</v>
      </c>
      <c r="AW38" s="57">
        <v>0</v>
      </c>
      <c r="AX38" s="57">
        <v>0</v>
      </c>
      <c r="AY38" s="57">
        <v>0</v>
      </c>
      <c r="AZ38" s="57">
        <v>0</v>
      </c>
      <c r="BA38" s="57">
        <v>0</v>
      </c>
      <c r="BB38" s="57">
        <v>0</v>
      </c>
      <c r="BC38" s="57">
        <v>0</v>
      </c>
      <c r="BD38" s="146">
        <f t="shared" si="26"/>
        <v>0</v>
      </c>
    </row>
    <row r="39" spans="1:56" x14ac:dyDescent="0.25">
      <c r="A39" s="86" t="s">
        <v>6</v>
      </c>
      <c r="B39" s="56">
        <v>0</v>
      </c>
      <c r="C39" s="25">
        <v>0</v>
      </c>
      <c r="D39" s="24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791.61249999999995</v>
      </c>
      <c r="N39" s="25">
        <v>0</v>
      </c>
      <c r="O39" s="25">
        <v>1017.7875</v>
      </c>
      <c r="P39" s="24">
        <v>2917.6574999999998</v>
      </c>
      <c r="Q39" s="115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14">
        <v>0</v>
      </c>
      <c r="AP39" s="161">
        <v>0</v>
      </c>
      <c r="AQ39" s="101">
        <v>0</v>
      </c>
      <c r="AR39" s="101">
        <v>0</v>
      </c>
      <c r="AS39" s="101">
        <v>0</v>
      </c>
      <c r="AT39" s="57">
        <v>1136.96</v>
      </c>
      <c r="AU39" s="57">
        <v>4577.76</v>
      </c>
      <c r="AV39" s="101">
        <v>658.24</v>
      </c>
      <c r="AW39" s="57">
        <v>119.68</v>
      </c>
      <c r="AX39" s="57">
        <v>0</v>
      </c>
      <c r="AY39" s="57">
        <v>0</v>
      </c>
      <c r="AZ39" s="57">
        <v>0</v>
      </c>
      <c r="BA39" s="57">
        <v>0</v>
      </c>
      <c r="BB39" s="57">
        <v>0</v>
      </c>
      <c r="BC39" s="57">
        <v>0</v>
      </c>
      <c r="BD39" s="146">
        <f t="shared" si="26"/>
        <v>11219.6975</v>
      </c>
    </row>
    <row r="40" spans="1:56" x14ac:dyDescent="0.25">
      <c r="A40" s="86" t="s">
        <v>19</v>
      </c>
      <c r="B40" s="56">
        <v>0</v>
      </c>
      <c r="C40" s="25">
        <v>0</v>
      </c>
      <c r="D40" s="2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4">
        <v>0</v>
      </c>
      <c r="Q40" s="115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14">
        <v>0</v>
      </c>
      <c r="AP40" s="161">
        <v>0</v>
      </c>
      <c r="AQ40" s="101">
        <v>0</v>
      </c>
      <c r="AR40" s="101">
        <v>0</v>
      </c>
      <c r="AS40" s="101">
        <v>0</v>
      </c>
      <c r="AT40" s="57">
        <v>0</v>
      </c>
      <c r="AU40" s="57">
        <v>0</v>
      </c>
      <c r="AV40" s="101">
        <v>0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  <c r="BB40" s="57">
        <v>0</v>
      </c>
      <c r="BC40" s="57">
        <v>0</v>
      </c>
      <c r="BD40" s="146">
        <f t="shared" si="26"/>
        <v>0</v>
      </c>
    </row>
    <row r="41" spans="1:56" x14ac:dyDescent="0.25">
      <c r="A41" s="86" t="s">
        <v>15</v>
      </c>
      <c r="B41" s="56">
        <v>0</v>
      </c>
      <c r="C41" s="25">
        <v>0</v>
      </c>
      <c r="D41" s="24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4">
        <v>1583.2249999999999</v>
      </c>
      <c r="Q41" s="115">
        <v>0</v>
      </c>
      <c r="R41" s="24">
        <v>0</v>
      </c>
      <c r="S41" s="24">
        <v>384.4975</v>
      </c>
      <c r="T41" s="24">
        <v>361.88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87.72</v>
      </c>
      <c r="AN41" s="24">
        <v>0</v>
      </c>
      <c r="AO41" s="14">
        <v>0</v>
      </c>
      <c r="AP41" s="161">
        <v>0</v>
      </c>
      <c r="AQ41" s="101">
        <v>0</v>
      </c>
      <c r="AR41" s="101">
        <v>0</v>
      </c>
      <c r="AS41" s="101">
        <v>0</v>
      </c>
      <c r="AT41" s="57">
        <v>239.36</v>
      </c>
      <c r="AU41" s="57">
        <v>179.52</v>
      </c>
      <c r="AV41" s="101">
        <v>0</v>
      </c>
      <c r="AW41" s="57">
        <v>0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146">
        <f t="shared" si="26"/>
        <v>2836.2024999999999</v>
      </c>
    </row>
    <row r="42" spans="1:56" x14ac:dyDescent="0.25">
      <c r="A42" s="86" t="s">
        <v>5</v>
      </c>
      <c r="B42" s="56">
        <v>0</v>
      </c>
      <c r="C42" s="25">
        <v>0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4">
        <v>0</v>
      </c>
      <c r="Q42" s="115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14">
        <v>0</v>
      </c>
      <c r="AP42" s="161">
        <v>0</v>
      </c>
      <c r="AQ42" s="101">
        <v>0</v>
      </c>
      <c r="AR42" s="101">
        <v>0</v>
      </c>
      <c r="AS42" s="101">
        <v>0</v>
      </c>
      <c r="AT42" s="57">
        <v>0</v>
      </c>
      <c r="AU42" s="57">
        <v>0</v>
      </c>
      <c r="AV42" s="101">
        <v>0</v>
      </c>
      <c r="AW42" s="57">
        <v>0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146">
        <f t="shared" si="26"/>
        <v>0</v>
      </c>
    </row>
    <row r="43" spans="1:56" x14ac:dyDescent="0.25">
      <c r="A43" s="86" t="s">
        <v>9</v>
      </c>
      <c r="B43" s="56">
        <v>0</v>
      </c>
      <c r="C43" s="25"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4">
        <v>0</v>
      </c>
      <c r="Q43" s="115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14">
        <v>0</v>
      </c>
      <c r="AP43" s="161">
        <v>0</v>
      </c>
      <c r="AQ43" s="101">
        <v>0</v>
      </c>
      <c r="AR43" s="101">
        <v>0</v>
      </c>
      <c r="AS43" s="101">
        <v>0</v>
      </c>
      <c r="AT43" s="57">
        <v>0</v>
      </c>
      <c r="AU43" s="57">
        <v>0</v>
      </c>
      <c r="AV43" s="101">
        <v>0</v>
      </c>
      <c r="AW43" s="57">
        <v>0</v>
      </c>
      <c r="AX43" s="57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146">
        <f t="shared" si="26"/>
        <v>0</v>
      </c>
    </row>
    <row r="44" spans="1:56" x14ac:dyDescent="0.25">
      <c r="A44" s="86" t="s">
        <v>31</v>
      </c>
      <c r="B44" s="56">
        <v>0</v>
      </c>
      <c r="C44" s="25">
        <v>0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4">
        <v>746.37750000000005</v>
      </c>
      <c r="Q44" s="115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328.09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14">
        <v>0</v>
      </c>
      <c r="AP44" s="161">
        <v>0</v>
      </c>
      <c r="AQ44" s="101">
        <v>0</v>
      </c>
      <c r="AR44" s="101">
        <v>0</v>
      </c>
      <c r="AS44" s="101">
        <v>0</v>
      </c>
      <c r="AT44" s="57">
        <v>0</v>
      </c>
      <c r="AU44" s="57">
        <v>0</v>
      </c>
      <c r="AV44" s="101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146">
        <f t="shared" si="26"/>
        <v>1074.4675</v>
      </c>
    </row>
    <row r="45" spans="1:56" x14ac:dyDescent="0.25">
      <c r="A45" s="86" t="s">
        <v>20</v>
      </c>
      <c r="B45" s="56">
        <v>0</v>
      </c>
      <c r="C45" s="25">
        <v>0</v>
      </c>
      <c r="D45" s="24">
        <v>0</v>
      </c>
      <c r="E45" s="25">
        <v>0</v>
      </c>
      <c r="F45" s="25">
        <v>0</v>
      </c>
      <c r="G45" s="25">
        <v>0</v>
      </c>
      <c r="H45" s="25">
        <v>565.4375</v>
      </c>
      <c r="I45" s="25">
        <v>0</v>
      </c>
      <c r="J45" s="25">
        <v>0</v>
      </c>
      <c r="K45" s="25">
        <v>0</v>
      </c>
      <c r="L45" s="25">
        <v>0</v>
      </c>
      <c r="M45" s="25">
        <v>45.234999999999999</v>
      </c>
      <c r="N45" s="25">
        <v>0</v>
      </c>
      <c r="O45" s="25">
        <v>361.88</v>
      </c>
      <c r="P45" s="24">
        <v>158.32249999999999</v>
      </c>
      <c r="Q45" s="115">
        <v>22.6175</v>
      </c>
      <c r="R45" s="24">
        <v>0</v>
      </c>
      <c r="S45" s="24">
        <v>0</v>
      </c>
      <c r="T45" s="24">
        <v>22.6175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14">
        <v>0</v>
      </c>
      <c r="AP45" s="161">
        <v>0</v>
      </c>
      <c r="AQ45" s="101">
        <v>0</v>
      </c>
      <c r="AR45" s="101">
        <v>0</v>
      </c>
      <c r="AS45" s="101">
        <v>0</v>
      </c>
      <c r="AT45" s="57">
        <v>0</v>
      </c>
      <c r="AU45" s="57">
        <v>0</v>
      </c>
      <c r="AV45" s="101">
        <v>0</v>
      </c>
      <c r="AW45" s="57">
        <v>0</v>
      </c>
      <c r="AX45" s="57">
        <v>0</v>
      </c>
      <c r="AY45" s="57">
        <v>0</v>
      </c>
      <c r="AZ45" s="57">
        <v>0</v>
      </c>
      <c r="BA45" s="57">
        <v>0</v>
      </c>
      <c r="BB45" s="57">
        <v>0</v>
      </c>
      <c r="BC45" s="57">
        <v>0</v>
      </c>
      <c r="BD45" s="146">
        <f t="shared" si="26"/>
        <v>1176.1100000000001</v>
      </c>
    </row>
    <row r="46" spans="1:56" x14ac:dyDescent="0.25">
      <c r="A46" s="86" t="s">
        <v>7</v>
      </c>
      <c r="B46" s="56">
        <v>0</v>
      </c>
      <c r="C46" s="25">
        <v>0</v>
      </c>
      <c r="D46" s="24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339.26249999999999</v>
      </c>
      <c r="O46" s="25">
        <v>0</v>
      </c>
      <c r="P46" s="24">
        <v>768.995</v>
      </c>
      <c r="Q46" s="115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45.78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14">
        <v>0</v>
      </c>
      <c r="AP46" s="161">
        <v>0</v>
      </c>
      <c r="AQ46" s="101">
        <v>0</v>
      </c>
      <c r="AR46" s="101">
        <v>0</v>
      </c>
      <c r="AS46" s="101">
        <v>0</v>
      </c>
      <c r="AT46" s="57">
        <v>239.36</v>
      </c>
      <c r="AU46" s="57">
        <v>29.92</v>
      </c>
      <c r="AV46" s="101">
        <v>0</v>
      </c>
      <c r="AW46" s="57">
        <v>0</v>
      </c>
      <c r="AX46" s="57">
        <v>0</v>
      </c>
      <c r="AY46" s="57">
        <v>0</v>
      </c>
      <c r="AZ46" s="57">
        <v>0</v>
      </c>
      <c r="BA46" s="57">
        <v>0</v>
      </c>
      <c r="BB46" s="57">
        <v>0</v>
      </c>
      <c r="BC46" s="57">
        <v>0</v>
      </c>
      <c r="BD46" s="146">
        <f t="shared" si="26"/>
        <v>1423.3175000000001</v>
      </c>
    </row>
    <row r="47" spans="1:56" x14ac:dyDescent="0.25">
      <c r="A47" s="86" t="s">
        <v>17</v>
      </c>
      <c r="B47" s="56">
        <v>0</v>
      </c>
      <c r="C47" s="25">
        <v>0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4">
        <v>0</v>
      </c>
      <c r="Q47" s="115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14">
        <v>0</v>
      </c>
      <c r="AP47" s="161">
        <v>0</v>
      </c>
      <c r="AQ47" s="101">
        <v>0</v>
      </c>
      <c r="AR47" s="101">
        <v>0</v>
      </c>
      <c r="AS47" s="101">
        <v>0</v>
      </c>
      <c r="AT47" s="57">
        <v>0</v>
      </c>
      <c r="AU47" s="57">
        <v>0</v>
      </c>
      <c r="AV47" s="101">
        <v>0</v>
      </c>
      <c r="AW47" s="57">
        <v>0</v>
      </c>
      <c r="AX47" s="57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0</v>
      </c>
      <c r="BD47" s="146">
        <f t="shared" si="26"/>
        <v>0</v>
      </c>
    </row>
    <row r="48" spans="1:56" x14ac:dyDescent="0.25">
      <c r="A48" s="86" t="s">
        <v>3</v>
      </c>
      <c r="B48" s="56">
        <v>0</v>
      </c>
      <c r="C48" s="25">
        <v>6754.1850000000004</v>
      </c>
      <c r="D48" s="24">
        <v>353.16</v>
      </c>
      <c r="E48" s="25">
        <v>198.6525</v>
      </c>
      <c r="F48" s="25">
        <v>3906.8325</v>
      </c>
      <c r="G48" s="25">
        <v>542.82000000000005</v>
      </c>
      <c r="H48" s="25">
        <v>722.67</v>
      </c>
      <c r="I48" s="25">
        <v>67.852500000000006</v>
      </c>
      <c r="J48" s="25">
        <v>2872.4225000000001</v>
      </c>
      <c r="K48" s="25">
        <v>45.234999999999999</v>
      </c>
      <c r="L48" s="25">
        <v>0</v>
      </c>
      <c r="M48" s="25">
        <v>2623.63</v>
      </c>
      <c r="N48" s="25">
        <v>3686.6525000000001</v>
      </c>
      <c r="O48" s="25">
        <v>678.52499999999998</v>
      </c>
      <c r="P48" s="24">
        <v>4636.5874999999996</v>
      </c>
      <c r="Q48" s="115">
        <v>565.4375</v>
      </c>
      <c r="R48" s="24">
        <v>452.35</v>
      </c>
      <c r="S48" s="24">
        <v>3932.44</v>
      </c>
      <c r="T48" s="24">
        <v>995.17</v>
      </c>
      <c r="U48" s="24">
        <v>248.79249999999999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180</v>
      </c>
      <c r="AB48" s="24">
        <v>0</v>
      </c>
      <c r="AC48" s="24">
        <v>984.27</v>
      </c>
      <c r="AD48" s="24">
        <v>10763.58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175.44</v>
      </c>
      <c r="AO48" s="14">
        <v>0</v>
      </c>
      <c r="AP48" s="161">
        <v>0</v>
      </c>
      <c r="AQ48" s="101">
        <v>0</v>
      </c>
      <c r="AR48" s="101">
        <v>0</v>
      </c>
      <c r="AS48" s="101">
        <v>120</v>
      </c>
      <c r="AT48" s="57">
        <v>4787.2</v>
      </c>
      <c r="AU48" s="57">
        <v>1346.4</v>
      </c>
      <c r="AV48" s="101">
        <v>149.91999999999999</v>
      </c>
      <c r="AW48" s="57">
        <v>59.84</v>
      </c>
      <c r="AX48" s="57">
        <v>0</v>
      </c>
      <c r="AY48" s="57">
        <v>71.616550000000004</v>
      </c>
      <c r="AZ48" s="57">
        <v>143.23310000000001</v>
      </c>
      <c r="BA48" s="57">
        <v>71.616550000000004</v>
      </c>
      <c r="BB48" s="57">
        <v>0</v>
      </c>
      <c r="BC48" s="57">
        <v>522.08275000000003</v>
      </c>
      <c r="BD48" s="146">
        <f t="shared" si="26"/>
        <v>52136.531199999998</v>
      </c>
    </row>
    <row r="49" spans="1:56" x14ac:dyDescent="0.25">
      <c r="A49" s="86" t="s">
        <v>4</v>
      </c>
      <c r="B49" s="56">
        <v>816.6825</v>
      </c>
      <c r="C49" s="25">
        <v>25935.1875</v>
      </c>
      <c r="D49" s="24">
        <v>3752.3249999999998</v>
      </c>
      <c r="E49" s="25">
        <v>2516.2649999999999</v>
      </c>
      <c r="F49" s="25">
        <v>11058.05</v>
      </c>
      <c r="G49" s="25">
        <v>7004.6125000000002</v>
      </c>
      <c r="H49" s="25">
        <v>2962.8924999999999</v>
      </c>
      <c r="I49" s="25">
        <v>610.67250000000001</v>
      </c>
      <c r="J49" s="25">
        <v>5269.8774999999996</v>
      </c>
      <c r="K49" s="25">
        <v>1990.34</v>
      </c>
      <c r="L49" s="25">
        <v>5066.32</v>
      </c>
      <c r="M49" s="25">
        <v>42520.9</v>
      </c>
      <c r="N49" s="25">
        <v>10584.99</v>
      </c>
      <c r="O49" s="25">
        <v>1922.4875</v>
      </c>
      <c r="P49" s="24">
        <v>15040.637500000001</v>
      </c>
      <c r="Q49" s="115">
        <v>361.88</v>
      </c>
      <c r="R49" s="24">
        <v>1243.9625000000001</v>
      </c>
      <c r="S49" s="24">
        <v>5374.2449999999999</v>
      </c>
      <c r="T49" s="24">
        <v>1899.87</v>
      </c>
      <c r="U49" s="24">
        <v>453.16750000000002</v>
      </c>
      <c r="V49" s="24">
        <v>0</v>
      </c>
      <c r="W49" s="24">
        <v>91.56</v>
      </c>
      <c r="X49" s="24">
        <v>1167.3900000000001</v>
      </c>
      <c r="Y49" s="24">
        <v>0</v>
      </c>
      <c r="Z49" s="24">
        <v>295.5</v>
      </c>
      <c r="AA49" s="24">
        <v>0</v>
      </c>
      <c r="AB49" s="24">
        <v>0</v>
      </c>
      <c r="AC49" s="24">
        <v>5814.06</v>
      </c>
      <c r="AD49" s="24">
        <v>2586.5700000000002</v>
      </c>
      <c r="AE49" s="24">
        <v>0</v>
      </c>
      <c r="AF49" s="24">
        <v>0</v>
      </c>
      <c r="AG49" s="24">
        <v>0</v>
      </c>
      <c r="AH49" s="24">
        <v>0</v>
      </c>
      <c r="AI49" s="24">
        <v>251.79</v>
      </c>
      <c r="AJ49" s="24">
        <v>137.34</v>
      </c>
      <c r="AK49" s="24">
        <v>0</v>
      </c>
      <c r="AL49" s="24">
        <v>0</v>
      </c>
      <c r="AM49" s="24">
        <v>0</v>
      </c>
      <c r="AN49" s="24">
        <v>438.6</v>
      </c>
      <c r="AO49" s="14">
        <v>0</v>
      </c>
      <c r="AP49" s="161">
        <v>413.7</v>
      </c>
      <c r="AQ49" s="101">
        <v>0</v>
      </c>
      <c r="AR49" s="101">
        <v>0</v>
      </c>
      <c r="AS49" s="101">
        <v>0</v>
      </c>
      <c r="AT49" s="57">
        <v>4876.96</v>
      </c>
      <c r="AU49" s="57">
        <v>1944.12</v>
      </c>
      <c r="AV49" s="101">
        <v>59.84</v>
      </c>
      <c r="AW49" s="57">
        <v>209.44</v>
      </c>
      <c r="AX49" s="57">
        <v>0</v>
      </c>
      <c r="AY49" s="57">
        <v>0</v>
      </c>
      <c r="AZ49" s="57">
        <v>0</v>
      </c>
      <c r="BA49" s="57">
        <v>0</v>
      </c>
      <c r="BB49" s="57">
        <v>0</v>
      </c>
      <c r="BC49" s="57">
        <v>0</v>
      </c>
      <c r="BD49" s="146">
        <f t="shared" si="26"/>
        <v>164672.23500000004</v>
      </c>
    </row>
    <row r="50" spans="1:56" x14ac:dyDescent="0.25">
      <c r="A50" s="86" t="s">
        <v>2</v>
      </c>
      <c r="B50" s="56">
        <v>0</v>
      </c>
      <c r="C50" s="25">
        <v>4922.1674999999996</v>
      </c>
      <c r="D50" s="24">
        <v>66.217500000000001</v>
      </c>
      <c r="E50" s="25">
        <v>0</v>
      </c>
      <c r="F50" s="25">
        <v>0</v>
      </c>
      <c r="G50" s="25">
        <v>0</v>
      </c>
      <c r="H50" s="25">
        <v>45.234999999999999</v>
      </c>
      <c r="I50" s="25">
        <v>0</v>
      </c>
      <c r="J50" s="25">
        <v>0</v>
      </c>
      <c r="K50" s="25">
        <v>67.852500000000006</v>
      </c>
      <c r="L50" s="25">
        <v>0</v>
      </c>
      <c r="M50" s="25">
        <v>1130.875</v>
      </c>
      <c r="N50" s="25">
        <v>90.47</v>
      </c>
      <c r="O50" s="25">
        <v>2397.4549999999999</v>
      </c>
      <c r="P50" s="24">
        <v>2714.1</v>
      </c>
      <c r="Q50" s="115">
        <v>0</v>
      </c>
      <c r="R50" s="24">
        <v>768.995</v>
      </c>
      <c r="S50" s="24">
        <v>67.852500000000006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600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14">
        <v>0</v>
      </c>
      <c r="AP50" s="161">
        <v>0</v>
      </c>
      <c r="AQ50" s="101">
        <v>0</v>
      </c>
      <c r="AR50" s="101">
        <v>0</v>
      </c>
      <c r="AS50" s="101">
        <v>0</v>
      </c>
      <c r="AT50" s="57">
        <v>1557.44</v>
      </c>
      <c r="AU50" s="57">
        <v>329.12</v>
      </c>
      <c r="AV50" s="101">
        <v>0</v>
      </c>
      <c r="AW50" s="57">
        <v>0</v>
      </c>
      <c r="AX50" s="57">
        <v>0</v>
      </c>
      <c r="AY50" s="57">
        <v>0</v>
      </c>
      <c r="AZ50" s="57">
        <v>0</v>
      </c>
      <c r="BA50" s="57">
        <v>0</v>
      </c>
      <c r="BB50" s="57">
        <v>0</v>
      </c>
      <c r="BC50" s="57">
        <v>0</v>
      </c>
      <c r="BD50" s="146">
        <f t="shared" si="26"/>
        <v>14757.780000000002</v>
      </c>
    </row>
    <row r="51" spans="1:56" x14ac:dyDescent="0.25">
      <c r="A51" s="86" t="s">
        <v>13</v>
      </c>
      <c r="B51" s="56">
        <v>0</v>
      </c>
      <c r="C51" s="25">
        <v>0</v>
      </c>
      <c r="D51" s="24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4">
        <v>0</v>
      </c>
      <c r="Q51" s="115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14">
        <v>0</v>
      </c>
      <c r="AP51" s="161">
        <v>0</v>
      </c>
      <c r="AQ51" s="101">
        <v>0</v>
      </c>
      <c r="AR51" s="101">
        <v>0</v>
      </c>
      <c r="AS51" s="101">
        <v>0</v>
      </c>
      <c r="AT51" s="57">
        <v>0</v>
      </c>
      <c r="AU51" s="57">
        <v>0</v>
      </c>
      <c r="AV51" s="101">
        <v>0</v>
      </c>
      <c r="AW51" s="57">
        <v>0</v>
      </c>
      <c r="AX51" s="57">
        <v>0</v>
      </c>
      <c r="AY51" s="57">
        <v>0</v>
      </c>
      <c r="AZ51" s="57">
        <v>0</v>
      </c>
      <c r="BA51" s="57">
        <v>0</v>
      </c>
      <c r="BB51" s="57">
        <v>0</v>
      </c>
      <c r="BC51" s="57">
        <v>0</v>
      </c>
      <c r="BD51" s="146">
        <f t="shared" si="26"/>
        <v>0</v>
      </c>
    </row>
    <row r="52" spans="1:56" x14ac:dyDescent="0.25">
      <c r="A52" s="86" t="s">
        <v>30</v>
      </c>
      <c r="B52" s="56">
        <v>0</v>
      </c>
      <c r="C52" s="25">
        <v>0</v>
      </c>
      <c r="D52" s="24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4">
        <v>0</v>
      </c>
      <c r="Q52" s="115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14">
        <v>0</v>
      </c>
      <c r="AP52" s="161">
        <v>0</v>
      </c>
      <c r="AQ52" s="101">
        <v>0</v>
      </c>
      <c r="AR52" s="101">
        <v>0</v>
      </c>
      <c r="AS52" s="101">
        <v>0</v>
      </c>
      <c r="AT52" s="57">
        <v>0</v>
      </c>
      <c r="AU52" s="57">
        <v>0</v>
      </c>
      <c r="AV52" s="101">
        <v>0</v>
      </c>
      <c r="AW52" s="57">
        <v>0</v>
      </c>
      <c r="AX52" s="57">
        <v>0</v>
      </c>
      <c r="AY52" s="57">
        <v>0</v>
      </c>
      <c r="AZ52" s="57">
        <v>0</v>
      </c>
      <c r="BA52" s="57">
        <v>0</v>
      </c>
      <c r="BB52" s="57">
        <v>0</v>
      </c>
      <c r="BC52" s="57">
        <v>0</v>
      </c>
      <c r="BD52" s="146">
        <f t="shared" si="26"/>
        <v>0</v>
      </c>
    </row>
    <row r="53" spans="1:56" x14ac:dyDescent="0.25">
      <c r="A53" s="86" t="s">
        <v>18</v>
      </c>
      <c r="B53" s="56">
        <v>0</v>
      </c>
      <c r="C53" s="25">
        <v>0</v>
      </c>
      <c r="D53" s="24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4">
        <v>0</v>
      </c>
      <c r="Q53" s="115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14">
        <v>0</v>
      </c>
      <c r="AP53" s="161">
        <v>0</v>
      </c>
      <c r="AQ53" s="101">
        <v>0</v>
      </c>
      <c r="AR53" s="101">
        <v>0</v>
      </c>
      <c r="AS53" s="101">
        <v>0</v>
      </c>
      <c r="AT53" s="57">
        <v>0</v>
      </c>
      <c r="AU53" s="57">
        <v>0</v>
      </c>
      <c r="AV53" s="101">
        <v>0</v>
      </c>
      <c r="AW53" s="57">
        <v>0</v>
      </c>
      <c r="AX53" s="57">
        <v>0</v>
      </c>
      <c r="AY53" s="57">
        <v>0</v>
      </c>
      <c r="AZ53" s="57">
        <v>0</v>
      </c>
      <c r="BA53" s="57">
        <v>0</v>
      </c>
      <c r="BB53" s="57">
        <v>0</v>
      </c>
      <c r="BC53" s="57">
        <v>0</v>
      </c>
      <c r="BD53" s="146">
        <f t="shared" si="26"/>
        <v>0</v>
      </c>
    </row>
    <row r="54" spans="1:56" x14ac:dyDescent="0.25">
      <c r="A54" s="86" t="s">
        <v>24</v>
      </c>
      <c r="B54" s="56">
        <v>0</v>
      </c>
      <c r="C54" s="25">
        <v>0</v>
      </c>
      <c r="D54" s="24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4">
        <v>0</v>
      </c>
      <c r="Q54" s="115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14">
        <v>0</v>
      </c>
      <c r="AP54" s="161">
        <v>0</v>
      </c>
      <c r="AQ54" s="101">
        <v>0</v>
      </c>
      <c r="AR54" s="101">
        <v>0</v>
      </c>
      <c r="AS54" s="101">
        <v>0</v>
      </c>
      <c r="AT54" s="57">
        <v>0</v>
      </c>
      <c r="AU54" s="57">
        <v>0</v>
      </c>
      <c r="AV54" s="101">
        <v>0</v>
      </c>
      <c r="AW54" s="57">
        <v>0</v>
      </c>
      <c r="AX54" s="57">
        <v>0</v>
      </c>
      <c r="AY54" s="57">
        <v>0</v>
      </c>
      <c r="AZ54" s="57">
        <v>0</v>
      </c>
      <c r="BA54" s="57">
        <v>0</v>
      </c>
      <c r="BB54" s="57">
        <v>0</v>
      </c>
      <c r="BC54" s="57">
        <v>0</v>
      </c>
      <c r="BD54" s="146">
        <f t="shared" si="26"/>
        <v>0</v>
      </c>
    </row>
    <row r="55" spans="1:56" x14ac:dyDescent="0.25">
      <c r="A55" s="86" t="s">
        <v>11</v>
      </c>
      <c r="B55" s="56">
        <v>1832.0174999999999</v>
      </c>
      <c r="C55" s="25">
        <v>15494.895</v>
      </c>
      <c r="D55" s="24">
        <v>4944.24</v>
      </c>
      <c r="E55" s="25">
        <v>4259.9925000000003</v>
      </c>
      <c r="F55" s="25">
        <v>16907.535</v>
      </c>
      <c r="G55" s="25">
        <v>15515.605</v>
      </c>
      <c r="H55" s="25">
        <v>17320.099999999999</v>
      </c>
      <c r="I55" s="25">
        <v>1922.4875</v>
      </c>
      <c r="J55" s="25">
        <v>12688.4175</v>
      </c>
      <c r="K55" s="25">
        <v>7509.01</v>
      </c>
      <c r="L55" s="25">
        <v>4093.7674999999999</v>
      </c>
      <c r="M55" s="25">
        <v>20672.395</v>
      </c>
      <c r="N55" s="25">
        <v>8685.1200000000008</v>
      </c>
      <c r="O55" s="25">
        <v>158.32249999999999</v>
      </c>
      <c r="P55" s="24">
        <v>16307.217500000001</v>
      </c>
      <c r="Q55" s="115">
        <v>2487.9250000000002</v>
      </c>
      <c r="R55" s="24">
        <v>2759.335</v>
      </c>
      <c r="S55" s="24">
        <v>10254.719999999999</v>
      </c>
      <c r="T55" s="24">
        <v>6943.5725000000002</v>
      </c>
      <c r="U55" s="24">
        <v>2674.86</v>
      </c>
      <c r="V55" s="24">
        <v>1899.87</v>
      </c>
      <c r="W55" s="24">
        <v>1350.51</v>
      </c>
      <c r="X55" s="24">
        <v>915.32749999999999</v>
      </c>
      <c r="Y55" s="24">
        <v>1500</v>
      </c>
      <c r="Z55" s="24">
        <v>0</v>
      </c>
      <c r="AA55" s="24">
        <v>0</v>
      </c>
      <c r="AB55" s="24">
        <v>549.36</v>
      </c>
      <c r="AC55" s="24">
        <v>4417.7700000000004</v>
      </c>
      <c r="AD55" s="24">
        <v>4532.22</v>
      </c>
      <c r="AE55" s="24">
        <v>22.89</v>
      </c>
      <c r="AF55" s="24">
        <v>0</v>
      </c>
      <c r="AG55" s="24">
        <v>0</v>
      </c>
      <c r="AH55" s="24">
        <v>0</v>
      </c>
      <c r="AI55" s="24">
        <v>3195.6</v>
      </c>
      <c r="AJ55" s="24">
        <v>877.2</v>
      </c>
      <c r="AK55" s="24">
        <v>0</v>
      </c>
      <c r="AL55" s="24">
        <v>0</v>
      </c>
      <c r="AM55" s="24">
        <v>0</v>
      </c>
      <c r="AN55" s="24">
        <v>2426.92</v>
      </c>
      <c r="AO55" s="14">
        <v>0</v>
      </c>
      <c r="AP55" s="161">
        <v>0</v>
      </c>
      <c r="AQ55" s="101">
        <v>0</v>
      </c>
      <c r="AR55" s="101">
        <v>0</v>
      </c>
      <c r="AS55" s="101">
        <v>0</v>
      </c>
      <c r="AT55" s="57">
        <v>12326.36</v>
      </c>
      <c r="AU55" s="57">
        <v>2482.6799999999998</v>
      </c>
      <c r="AV55" s="101">
        <v>748</v>
      </c>
      <c r="AW55" s="57">
        <v>3590.4</v>
      </c>
      <c r="AX55" s="57">
        <v>0</v>
      </c>
      <c r="AY55" s="57">
        <v>0</v>
      </c>
      <c r="AZ55" s="57">
        <v>29.92</v>
      </c>
      <c r="BA55" s="57">
        <v>0</v>
      </c>
      <c r="BB55" s="57">
        <v>787.78205000000014</v>
      </c>
      <c r="BC55" s="57">
        <v>0</v>
      </c>
      <c r="BD55" s="146">
        <f t="shared" si="26"/>
        <v>215084.34455000001</v>
      </c>
    </row>
    <row r="56" spans="1:56" x14ac:dyDescent="0.25">
      <c r="A56" s="86" t="s">
        <v>10</v>
      </c>
      <c r="B56" s="56">
        <v>0</v>
      </c>
      <c r="C56" s="25">
        <v>0</v>
      </c>
      <c r="D56" s="24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4">
        <v>0</v>
      </c>
      <c r="Q56" s="115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14">
        <v>0</v>
      </c>
      <c r="AP56" s="161">
        <v>0</v>
      </c>
      <c r="AQ56" s="101">
        <v>0</v>
      </c>
      <c r="AR56" s="101">
        <v>0</v>
      </c>
      <c r="AS56" s="101">
        <v>0</v>
      </c>
      <c r="AT56" s="57">
        <v>0</v>
      </c>
      <c r="AU56" s="57">
        <v>0</v>
      </c>
      <c r="AV56" s="101">
        <v>0</v>
      </c>
      <c r="AW56" s="57">
        <v>0</v>
      </c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57">
        <v>0</v>
      </c>
      <c r="BD56" s="146">
        <f t="shared" si="26"/>
        <v>0</v>
      </c>
    </row>
    <row r="57" spans="1:56" x14ac:dyDescent="0.25">
      <c r="A57" s="86" t="s">
        <v>14</v>
      </c>
      <c r="B57" s="56">
        <v>0</v>
      </c>
      <c r="C57" s="25">
        <v>0</v>
      </c>
      <c r="D57" s="24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4">
        <v>0</v>
      </c>
      <c r="Q57" s="115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14">
        <v>0</v>
      </c>
      <c r="AP57" s="161">
        <v>0</v>
      </c>
      <c r="AQ57" s="101">
        <v>0</v>
      </c>
      <c r="AR57" s="101">
        <v>0</v>
      </c>
      <c r="AS57" s="101">
        <v>0</v>
      </c>
      <c r="AT57" s="57">
        <v>0</v>
      </c>
      <c r="AU57" s="57">
        <v>0</v>
      </c>
      <c r="AV57" s="101">
        <v>0</v>
      </c>
      <c r="AW57" s="57">
        <v>0</v>
      </c>
      <c r="AX57" s="57">
        <v>0</v>
      </c>
      <c r="AY57" s="57">
        <v>0</v>
      </c>
      <c r="AZ57" s="57">
        <v>0</v>
      </c>
      <c r="BA57" s="57">
        <v>0</v>
      </c>
      <c r="BB57" s="57">
        <v>0</v>
      </c>
      <c r="BC57" s="57">
        <v>0</v>
      </c>
      <c r="BD57" s="146">
        <f t="shared" si="26"/>
        <v>0</v>
      </c>
    </row>
    <row r="58" spans="1:56" x14ac:dyDescent="0.25">
      <c r="A58" s="86" t="s">
        <v>8</v>
      </c>
      <c r="B58" s="56">
        <v>0</v>
      </c>
      <c r="C58" s="25">
        <v>0</v>
      </c>
      <c r="D58" s="24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4">
        <v>0</v>
      </c>
      <c r="Q58" s="115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14">
        <v>0</v>
      </c>
      <c r="AP58" s="161">
        <v>0</v>
      </c>
      <c r="AQ58" s="101">
        <v>0</v>
      </c>
      <c r="AR58" s="101">
        <v>0</v>
      </c>
      <c r="AS58" s="101">
        <v>0</v>
      </c>
      <c r="AT58" s="57">
        <v>0</v>
      </c>
      <c r="AU58" s="57">
        <v>0</v>
      </c>
      <c r="AV58" s="101">
        <v>0</v>
      </c>
      <c r="AW58" s="57">
        <v>0</v>
      </c>
      <c r="AX58" s="57">
        <v>0</v>
      </c>
      <c r="AY58" s="57">
        <v>0</v>
      </c>
      <c r="AZ58" s="57">
        <v>0</v>
      </c>
      <c r="BA58" s="57">
        <v>0</v>
      </c>
      <c r="BB58" s="57">
        <v>0</v>
      </c>
      <c r="BC58" s="57">
        <v>0</v>
      </c>
      <c r="BD58" s="146">
        <f t="shared" si="26"/>
        <v>0</v>
      </c>
    </row>
    <row r="59" spans="1:56" x14ac:dyDescent="0.25">
      <c r="A59" s="86" t="s">
        <v>12</v>
      </c>
      <c r="B59" s="56">
        <v>0</v>
      </c>
      <c r="C59" s="25">
        <v>0</v>
      </c>
      <c r="D59" s="24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316.64499999999998</v>
      </c>
      <c r="N59" s="25">
        <v>0</v>
      </c>
      <c r="O59" s="25">
        <v>0</v>
      </c>
      <c r="P59" s="24">
        <v>0</v>
      </c>
      <c r="Q59" s="115">
        <v>248.79249999999999</v>
      </c>
      <c r="R59" s="24">
        <v>0</v>
      </c>
      <c r="S59" s="24">
        <v>0</v>
      </c>
      <c r="T59" s="24">
        <v>45.234999999999999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251.79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14">
        <v>0</v>
      </c>
      <c r="AP59" s="161">
        <v>0</v>
      </c>
      <c r="AQ59" s="100">
        <v>0</v>
      </c>
      <c r="AR59" s="100">
        <v>0</v>
      </c>
      <c r="AS59" s="100">
        <v>0</v>
      </c>
      <c r="AT59" s="57">
        <v>0</v>
      </c>
      <c r="AU59" s="57">
        <v>29.92</v>
      </c>
      <c r="AV59" s="100">
        <v>0</v>
      </c>
      <c r="AW59" s="57">
        <v>0</v>
      </c>
      <c r="AX59" s="57">
        <v>0</v>
      </c>
      <c r="AY59" s="57">
        <v>0</v>
      </c>
      <c r="AZ59" s="57">
        <v>0</v>
      </c>
      <c r="BA59" s="57">
        <v>0</v>
      </c>
      <c r="BB59" s="57">
        <v>0</v>
      </c>
      <c r="BC59" s="57">
        <v>0</v>
      </c>
      <c r="BD59" s="146">
        <f t="shared" si="26"/>
        <v>892.38249999999994</v>
      </c>
    </row>
    <row r="60" spans="1:56" x14ac:dyDescent="0.25">
      <c r="A60" s="88" t="s">
        <v>21</v>
      </c>
      <c r="B60" s="112">
        <v>0</v>
      </c>
      <c r="C60" s="113">
        <v>0</v>
      </c>
      <c r="D60" s="114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4">
        <v>0</v>
      </c>
      <c r="Q60" s="116">
        <v>0</v>
      </c>
      <c r="R60" s="114">
        <v>0</v>
      </c>
      <c r="S60" s="114">
        <v>0</v>
      </c>
      <c r="T60" s="114">
        <v>0</v>
      </c>
      <c r="U60" s="114">
        <v>0</v>
      </c>
      <c r="V60" s="114">
        <v>0</v>
      </c>
      <c r="W60" s="114">
        <v>0</v>
      </c>
      <c r="X60" s="114">
        <v>0</v>
      </c>
      <c r="Y60" s="114">
        <v>0</v>
      </c>
      <c r="Z60" s="114">
        <v>0</v>
      </c>
      <c r="AA60" s="114">
        <v>0</v>
      </c>
      <c r="AB60" s="114">
        <v>0</v>
      </c>
      <c r="AC60" s="114">
        <v>0</v>
      </c>
      <c r="AD60" s="114">
        <v>0</v>
      </c>
      <c r="AE60" s="114">
        <v>0</v>
      </c>
      <c r="AF60" s="114">
        <v>0</v>
      </c>
      <c r="AG60" s="114">
        <v>0</v>
      </c>
      <c r="AH60" s="114">
        <v>0</v>
      </c>
      <c r="AI60" s="114">
        <v>0</v>
      </c>
      <c r="AJ60" s="114">
        <v>0</v>
      </c>
      <c r="AK60" s="114">
        <v>0</v>
      </c>
      <c r="AL60" s="114">
        <v>0</v>
      </c>
      <c r="AM60" s="114">
        <v>0</v>
      </c>
      <c r="AN60" s="114">
        <v>0</v>
      </c>
      <c r="AO60" s="114">
        <v>0</v>
      </c>
      <c r="AP60" s="114">
        <v>0</v>
      </c>
      <c r="AQ60" s="114">
        <v>0</v>
      </c>
      <c r="AR60" s="114">
        <v>0</v>
      </c>
      <c r="AS60" s="114">
        <v>0</v>
      </c>
      <c r="AT60" s="114">
        <v>0</v>
      </c>
      <c r="AU60" s="168">
        <v>0</v>
      </c>
      <c r="AV60" s="114">
        <v>0</v>
      </c>
      <c r="AW60" s="140">
        <v>0</v>
      </c>
      <c r="AX60" s="168">
        <v>0</v>
      </c>
      <c r="AY60" s="170">
        <v>0</v>
      </c>
      <c r="AZ60" s="170">
        <v>0</v>
      </c>
      <c r="BA60" s="170">
        <v>0</v>
      </c>
      <c r="BB60" s="170">
        <v>0</v>
      </c>
      <c r="BC60" s="170">
        <v>0</v>
      </c>
      <c r="BD60" s="146">
        <f>SUM(B60:BB60)</f>
        <v>0</v>
      </c>
    </row>
    <row r="61" spans="1:56" x14ac:dyDescent="0.25">
      <c r="A61" s="239" t="str">
        <f>'01'!A25:E25</f>
        <v>Nota: Las colocaciones en dólares han sido convertidas a moneda nacional según el tipo de cambio contable de su período</v>
      </c>
      <c r="B61" s="239"/>
      <c r="C61" s="239"/>
      <c r="D61" s="239"/>
      <c r="E61" s="239"/>
      <c r="F61" s="239"/>
      <c r="G61" s="239"/>
      <c r="H61" s="239"/>
      <c r="I61" s="23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185"/>
    </row>
    <row r="62" spans="1:56" ht="11.25" customHeight="1" x14ac:dyDescent="0.25">
      <c r="A62" s="241" t="s">
        <v>87</v>
      </c>
      <c r="B62" s="241"/>
      <c r="C62" s="241"/>
      <c r="D62" s="241"/>
      <c r="E62" s="241"/>
      <c r="F62" s="241"/>
      <c r="G62" s="241"/>
      <c r="H62" s="241"/>
      <c r="I62" s="24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</row>
    <row r="63" spans="1:56" x14ac:dyDescent="0.25">
      <c r="A63" s="239" t="s">
        <v>68</v>
      </c>
      <c r="B63" s="239"/>
      <c r="C63" s="239"/>
      <c r="D63" s="239"/>
      <c r="E63" s="239"/>
      <c r="F63" s="239"/>
      <c r="G63" s="239"/>
      <c r="H63" s="239"/>
      <c r="I63" s="23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ht="34.5" customHeight="1" x14ac:dyDescent="0.25">
      <c r="A64" s="240" t="s">
        <v>47</v>
      </c>
      <c r="B64" s="240"/>
      <c r="C64" s="240"/>
      <c r="D64" s="240"/>
      <c r="E64" s="240"/>
      <c r="F64" s="240"/>
      <c r="G64" s="240"/>
      <c r="H64" s="240"/>
      <c r="I64" s="24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</row>
  </sheetData>
  <mergeCells count="23">
    <mergeCell ref="A63:I63"/>
    <mergeCell ref="A64:I64"/>
    <mergeCell ref="A32:A33"/>
    <mergeCell ref="B32:D32"/>
    <mergeCell ref="E32:P32"/>
    <mergeCell ref="A62:I62"/>
    <mergeCell ref="A34:BD34"/>
    <mergeCell ref="A61:I61"/>
    <mergeCell ref="BA32:BC32"/>
    <mergeCell ref="A4:BD4"/>
    <mergeCell ref="Q2:AB2"/>
    <mergeCell ref="AC2:AN2"/>
    <mergeCell ref="Q32:AB32"/>
    <mergeCell ref="AC32:AN32"/>
    <mergeCell ref="AO2:AZ2"/>
    <mergeCell ref="AO32:AZ32"/>
    <mergeCell ref="BD32:BD33"/>
    <mergeCell ref="BA2:BC2"/>
    <mergeCell ref="A1:BD1"/>
    <mergeCell ref="A2:A3"/>
    <mergeCell ref="B2:D2"/>
    <mergeCell ref="E2:P2"/>
    <mergeCell ref="BD2:BD3"/>
  </mergeCells>
  <phoneticPr fontId="28" type="noConversion"/>
  <hyperlinks>
    <hyperlink ref="A1" location="Índice!B7" display="5. PERÚ: DESEMBOLSOS DE BFH POR PRODUCTO Y TIPO DE MONEDA, AL 30 DE SETIEMBRE DE 2017"/>
    <hyperlink ref="A1:BD1" location="Índice!B7" display="Índice!B7"/>
    <hyperlink ref="AK1" location="Índice!B7" display="Índice!B7"/>
    <hyperlink ref="AN1" location="Índice!B7" display="Índice!B7"/>
    <hyperlink ref="AP1" location="Índice!B7" display="Índice!B7"/>
  </hyperlinks>
  <pageMargins left="0.7" right="0.7" top="0.75" bottom="0.75" header="0.3" footer="0.3"/>
  <pageSetup paperSize="9" scale="26" orientation="portrait" r:id="rId1"/>
  <colBreaks count="1" manualBreakCount="1">
    <brk id="27" max="63" man="1"/>
  </colBreaks>
  <ignoredErrors>
    <ignoredError sqref="AQ35" formula="1"/>
    <ignoredError sqref="BD6:BD30 BD36:BD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01</vt:lpstr>
      <vt:lpstr>02</vt:lpstr>
      <vt:lpstr>03</vt:lpstr>
      <vt:lpstr>04</vt:lpstr>
      <vt:lpstr>05</vt:lpstr>
      <vt:lpstr>06</vt:lpstr>
      <vt:lpstr>07</vt:lpstr>
      <vt:lpstr>'01'!Área_de_impresión</vt:lpstr>
      <vt:lpstr>'02'!Área_de_impresión</vt:lpstr>
      <vt:lpstr>'03'!Área_de_impresión</vt:lpstr>
      <vt:lpstr>'04'!Área_de_impresión</vt:lpstr>
      <vt:lpstr>'06'!Área_de_impresión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Cervan Ruiz</dc:creator>
  <cp:lastModifiedBy>Otero Nunez, Luis Pablo</cp:lastModifiedBy>
  <cp:lastPrinted>2018-05-28T14:59:11Z</cp:lastPrinted>
  <dcterms:created xsi:type="dcterms:W3CDTF">2012-10-11T15:18:40Z</dcterms:created>
  <dcterms:modified xsi:type="dcterms:W3CDTF">2022-04-22T13:52:11Z</dcterms:modified>
</cp:coreProperties>
</file>