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23\PLANEAMIENTO Y PROSPECTIVA\06. CUADROS ESTADÍSTICOS\04. Abril\BFH\"/>
    </mc:Choice>
  </mc:AlternateContent>
  <xr:revisionPtr revIDLastSave="0" documentId="13_ncr:1_{EDC63ABC-80E8-4E64-8EFA-C3BFA555966D}" xr6:coauthVersionLast="47" xr6:coauthVersionMax="47" xr10:uidLastSave="{00000000-0000-0000-0000-000000000000}"/>
  <bookViews>
    <workbookView xWindow="-110" yWindow="-110" windowWidth="19420" windowHeight="10420" tabRatio="705" activeTab="1" xr2:uid="{00000000-000D-0000-FFFF-FFFF00000000}"/>
  </bookViews>
  <sheets>
    <sheet name="Índice" sheetId="39" r:id="rId1"/>
    <sheet name="01" sheetId="34" r:id="rId2"/>
    <sheet name="03" sheetId="36" r:id="rId3"/>
    <sheet name="02" sheetId="35" r:id="rId4"/>
    <sheet name="04" sheetId="37" r:id="rId5"/>
    <sheet name="05" sheetId="40" r:id="rId6"/>
    <sheet name="06" sheetId="43" r:id="rId7"/>
    <sheet name="07" sheetId="44" r:id="rId8"/>
    <sheet name="Cuadro_Resumen" sheetId="45" state="hidden" r:id="rId9"/>
  </sheets>
  <externalReferences>
    <externalReference r:id="rId10"/>
  </externalReferences>
  <definedNames>
    <definedName name="_xlnm.Print_Area" localSheetId="1">'01'!$A$1:$E$31</definedName>
    <definedName name="_xlnm.Print_Area" localSheetId="3">'02'!$A$1:$E$52</definedName>
    <definedName name="_xlnm.Print_Area" localSheetId="2">'03'!$A$1:$W$60</definedName>
    <definedName name="_xlnm.Print_Area" localSheetId="4">'04'!$A$1:$E$60</definedName>
    <definedName name="_xlnm.Print_Area" localSheetId="6">'06'!$A$1:$G$74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43" l="1"/>
  <c r="C71" i="43"/>
  <c r="BP49" i="44" l="1"/>
  <c r="BP35" i="44" s="1"/>
  <c r="D70" i="43"/>
  <c r="BJ5" i="44"/>
  <c r="BI35" i="44"/>
  <c r="BQ36" i="44"/>
  <c r="BQ37" i="44"/>
  <c r="BQ38" i="44"/>
  <c r="BQ39" i="44"/>
  <c r="BQ40" i="44"/>
  <c r="BQ41" i="44"/>
  <c r="BQ42" i="44"/>
  <c r="BQ43" i="44"/>
  <c r="BQ44" i="44"/>
  <c r="BQ45" i="44"/>
  <c r="BQ46" i="44"/>
  <c r="BQ47" i="44"/>
  <c r="BQ48" i="44"/>
  <c r="BQ49" i="44"/>
  <c r="BQ50" i="44"/>
  <c r="BQ51" i="44"/>
  <c r="BQ52" i="44"/>
  <c r="BQ53" i="44"/>
  <c r="BQ54" i="44"/>
  <c r="BQ55" i="44"/>
  <c r="BQ56" i="44"/>
  <c r="BQ57" i="44"/>
  <c r="BQ58" i="44"/>
  <c r="BQ59" i="44"/>
  <c r="BQ60" i="44"/>
  <c r="BP33" i="44"/>
  <c r="M5" i="44"/>
  <c r="BQ7" i="44"/>
  <c r="BQ8" i="44"/>
  <c r="BQ9" i="44"/>
  <c r="BQ10" i="44"/>
  <c r="BQ11" i="44"/>
  <c r="BQ12" i="44"/>
  <c r="BQ13" i="44"/>
  <c r="BQ14" i="44"/>
  <c r="BQ15" i="44"/>
  <c r="BQ16" i="44"/>
  <c r="BQ17" i="44"/>
  <c r="BQ18" i="44"/>
  <c r="BQ19" i="44"/>
  <c r="BQ20" i="44"/>
  <c r="BQ21" i="44"/>
  <c r="BQ22" i="44"/>
  <c r="BQ23" i="44"/>
  <c r="BQ24" i="44"/>
  <c r="BQ25" i="44"/>
  <c r="BQ26" i="44"/>
  <c r="BQ27" i="44"/>
  <c r="BQ28" i="44"/>
  <c r="BQ29" i="44"/>
  <c r="BQ30" i="44"/>
  <c r="BQ6" i="44"/>
  <c r="BP5" i="44"/>
  <c r="BQ5" i="44" l="1"/>
  <c r="W33" i="36" l="1"/>
  <c r="W34" i="36"/>
  <c r="W35" i="36"/>
  <c r="W36" i="36"/>
  <c r="W37" i="36"/>
  <c r="W38" i="36"/>
  <c r="W39" i="36"/>
  <c r="W40" i="36"/>
  <c r="W41" i="36"/>
  <c r="W42" i="36"/>
  <c r="W43" i="36"/>
  <c r="W44" i="36"/>
  <c r="W31" i="36" s="1"/>
  <c r="W45" i="36"/>
  <c r="W46" i="36"/>
  <c r="W47" i="36"/>
  <c r="W48" i="36"/>
  <c r="W49" i="36"/>
  <c r="W50" i="36"/>
  <c r="W51" i="36"/>
  <c r="W52" i="36"/>
  <c r="W53" i="36"/>
  <c r="W54" i="36"/>
  <c r="W55" i="36"/>
  <c r="W56" i="36"/>
  <c r="W32" i="36"/>
  <c r="W26" i="36"/>
  <c r="W5" i="36"/>
  <c r="D10" i="34" l="1"/>
  <c r="O5" i="44" l="1"/>
  <c r="E25" i="37"/>
  <c r="V4" i="36"/>
  <c r="BN35" i="44" l="1"/>
  <c r="BO35" i="44"/>
  <c r="BN5" i="44"/>
  <c r="BO5" i="44"/>
  <c r="BN33" i="44"/>
  <c r="BO33" i="44"/>
  <c r="C4" i="35" l="1"/>
  <c r="D31" i="37"/>
  <c r="U4" i="36" l="1"/>
  <c r="E25" i="35"/>
  <c r="A25" i="35"/>
  <c r="C31" i="37" l="1"/>
  <c r="BM35" i="44" l="1"/>
  <c r="BM33" i="44"/>
  <c r="BM5" i="44"/>
  <c r="A61" i="44"/>
  <c r="BL35" i="44"/>
  <c r="BK35" i="44"/>
  <c r="BJ35" i="44"/>
  <c r="BH35" i="44"/>
  <c r="BG35" i="44"/>
  <c r="BF35" i="44"/>
  <c r="BE35" i="44"/>
  <c r="BD35" i="44"/>
  <c r="BC35" i="44"/>
  <c r="BB35" i="44"/>
  <c r="BA35" i="44"/>
  <c r="AZ35" i="44"/>
  <c r="AY35" i="44"/>
  <c r="AX35" i="44"/>
  <c r="AW35" i="44"/>
  <c r="AV35" i="44"/>
  <c r="AU35" i="44"/>
  <c r="AT35" i="44"/>
  <c r="AS35" i="44"/>
  <c r="AR35" i="44"/>
  <c r="AQ35" i="44"/>
  <c r="AP35" i="44"/>
  <c r="AO35" i="44"/>
  <c r="AN35" i="44"/>
  <c r="AI35" i="44"/>
  <c r="AD35" i="44"/>
  <c r="AC35" i="44"/>
  <c r="AB35" i="44"/>
  <c r="AA35" i="44"/>
  <c r="Z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BI5" i="44"/>
  <c r="BH5" i="44"/>
  <c r="BG5" i="44"/>
  <c r="BF5" i="44"/>
  <c r="BE5" i="44"/>
  <c r="BD5" i="44"/>
  <c r="BC5" i="44"/>
  <c r="BB5" i="44"/>
  <c r="BA5" i="44"/>
  <c r="AZ5" i="44"/>
  <c r="AY5" i="44"/>
  <c r="AX5" i="44"/>
  <c r="AW5" i="44"/>
  <c r="AV5" i="44"/>
  <c r="AU5" i="44"/>
  <c r="AT5" i="44"/>
  <c r="AS5" i="44"/>
  <c r="AR5" i="44"/>
  <c r="AQ5" i="44"/>
  <c r="AP5" i="44"/>
  <c r="AO5" i="44"/>
  <c r="AN5" i="44"/>
  <c r="AM5" i="44"/>
  <c r="AL5" i="44"/>
  <c r="AK5" i="44"/>
  <c r="AJ5" i="44"/>
  <c r="AI5" i="44"/>
  <c r="AH5" i="44"/>
  <c r="AG5" i="44"/>
  <c r="AF5" i="44"/>
  <c r="AE5" i="44"/>
  <c r="AD5" i="44"/>
  <c r="AC5" i="44"/>
  <c r="AB5" i="44"/>
  <c r="AA5" i="44"/>
  <c r="Z5" i="44"/>
  <c r="Y5" i="44"/>
  <c r="X5" i="44"/>
  <c r="W5" i="44"/>
  <c r="V5" i="44"/>
  <c r="U5" i="44"/>
  <c r="T5" i="44"/>
  <c r="S5" i="44"/>
  <c r="R5" i="44"/>
  <c r="Q5" i="44"/>
  <c r="P5" i="44"/>
  <c r="N5" i="44"/>
  <c r="L5" i="44"/>
  <c r="K5" i="44"/>
  <c r="J5" i="44"/>
  <c r="I5" i="44"/>
  <c r="H5" i="44"/>
  <c r="G5" i="44"/>
  <c r="F5" i="44"/>
  <c r="E5" i="44"/>
  <c r="D5" i="44"/>
  <c r="C5" i="44"/>
  <c r="B5" i="44"/>
  <c r="A72" i="43"/>
  <c r="BQ35" i="44" l="1"/>
  <c r="AK7" i="45" s="1"/>
  <c r="G7" i="45"/>
  <c r="C27" i="35" l="1"/>
  <c r="C4" i="37"/>
  <c r="H29" i="40"/>
  <c r="H26" i="40"/>
  <c r="H9" i="40"/>
  <c r="D4" i="37"/>
  <c r="E29" i="37"/>
  <c r="B4" i="37"/>
  <c r="T4" i="36"/>
  <c r="B4" i="34" l="1"/>
  <c r="G5" i="45" l="1"/>
  <c r="W19" i="36"/>
  <c r="W29" i="36"/>
  <c r="AD9" i="45" s="1"/>
  <c r="B4" i="35" l="1"/>
  <c r="G28" i="40" l="1"/>
  <c r="F28" i="40"/>
  <c r="E28" i="40"/>
  <c r="D28" i="40"/>
  <c r="C28" i="40"/>
  <c r="B28" i="40"/>
  <c r="G5" i="40"/>
  <c r="F5" i="40"/>
  <c r="E5" i="40"/>
  <c r="D5" i="40"/>
  <c r="C5" i="40"/>
  <c r="B5" i="40"/>
  <c r="G11" i="45" s="1"/>
  <c r="B31" i="37"/>
  <c r="V31" i="36"/>
  <c r="D27" i="35"/>
  <c r="AW11" i="45" s="1"/>
  <c r="B27" i="35"/>
  <c r="M11" i="45"/>
  <c r="AQ11" i="45" l="1"/>
  <c r="AK11" i="45"/>
  <c r="B9" i="39"/>
  <c r="A1" i="44" s="1"/>
  <c r="B8" i="39"/>
  <c r="A1" i="43" s="1"/>
  <c r="B7" i="39"/>
  <c r="B6" i="39"/>
  <c r="B5" i="39"/>
  <c r="B4" i="39"/>
  <c r="B3" i="39"/>
  <c r="H49" i="40" l="1"/>
  <c r="A49" i="40"/>
  <c r="H48" i="40"/>
  <c r="H47" i="40"/>
  <c r="H46" i="40"/>
  <c r="A46" i="40"/>
  <c r="H45" i="40"/>
  <c r="A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5" i="40"/>
  <c r="H24" i="40"/>
  <c r="H23" i="40"/>
  <c r="H22" i="40"/>
  <c r="A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8" i="40"/>
  <c r="H7" i="40"/>
  <c r="H6" i="40"/>
  <c r="E56" i="37"/>
  <c r="BH9" i="45" s="1"/>
  <c r="E55" i="37"/>
  <c r="E54" i="37"/>
  <c r="E53" i="37"/>
  <c r="E52" i="37"/>
  <c r="E51" i="37"/>
  <c r="E50" i="37"/>
  <c r="E49" i="37"/>
  <c r="E48" i="37"/>
  <c r="E47" i="37"/>
  <c r="E46" i="37"/>
  <c r="AV9" i="45" s="1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AF9" i="45" s="1"/>
  <c r="E28" i="37"/>
  <c r="E27" i="37"/>
  <c r="E26" i="37"/>
  <c r="E24" i="37"/>
  <c r="E23" i="37"/>
  <c r="E22" i="37"/>
  <c r="E21" i="37"/>
  <c r="E20" i="37"/>
  <c r="E19" i="37"/>
  <c r="R9" i="45" s="1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B9" i="45" s="1"/>
  <c r="BG9" i="45"/>
  <c r="BB9" i="45"/>
  <c r="BA9" i="45"/>
  <c r="AY9" i="45"/>
  <c r="AS9" i="45"/>
  <c r="AR9" i="45"/>
  <c r="AN9" i="45"/>
  <c r="AI9" i="45"/>
  <c r="AH9" i="45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W28" i="36"/>
  <c r="W27" i="36"/>
  <c r="W25" i="36"/>
  <c r="W24" i="36"/>
  <c r="W23" i="36"/>
  <c r="W22" i="36"/>
  <c r="V9" i="45" s="1"/>
  <c r="W21" i="36"/>
  <c r="U9" i="45" s="1"/>
  <c r="W20" i="36"/>
  <c r="T9" i="45" s="1"/>
  <c r="W18" i="36"/>
  <c r="W17" i="36"/>
  <c r="W16" i="36"/>
  <c r="W15" i="36"/>
  <c r="W14" i="36"/>
  <c r="W13" i="36"/>
  <c r="W12" i="36"/>
  <c r="W11" i="36"/>
  <c r="I9" i="45" s="1"/>
  <c r="W10" i="36"/>
  <c r="W9" i="36"/>
  <c r="W8" i="36"/>
  <c r="W7" i="36"/>
  <c r="D9" i="45" s="1"/>
  <c r="W6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B4" i="36"/>
  <c r="R2" i="36"/>
  <c r="E48" i="35"/>
  <c r="A48" i="35"/>
  <c r="V2" i="36" s="1"/>
  <c r="E47" i="35"/>
  <c r="E46" i="35"/>
  <c r="E45" i="35"/>
  <c r="A45" i="35"/>
  <c r="E44" i="35"/>
  <c r="A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4" i="35"/>
  <c r="A24" i="35"/>
  <c r="A47" i="35" s="1"/>
  <c r="U2" i="36" s="1"/>
  <c r="A25" i="40" s="1"/>
  <c r="A48" i="40" s="1"/>
  <c r="E23" i="35"/>
  <c r="E22" i="35"/>
  <c r="E21" i="35"/>
  <c r="A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D4" i="35"/>
  <c r="S11" i="45" s="1"/>
  <c r="A26" i="34"/>
  <c r="C4" i="34"/>
  <c r="AK5" i="45" s="1"/>
  <c r="E5" i="34"/>
  <c r="E6" i="34" s="1"/>
  <c r="E7" i="34" s="1"/>
  <c r="E8" i="34" s="1"/>
  <c r="E9" i="34" s="1"/>
  <c r="E10" i="34" s="1"/>
  <c r="E11" i="34" s="1"/>
  <c r="E12" i="34" s="1"/>
  <c r="D5" i="34"/>
  <c r="D6" i="34" s="1"/>
  <c r="D7" i="34" s="1"/>
  <c r="D8" i="34" s="1"/>
  <c r="D9" i="34" s="1"/>
  <c r="D11" i="34" s="1"/>
  <c r="D12" i="34" s="1"/>
  <c r="D13" i="34" s="1"/>
  <c r="D14" i="34" s="1"/>
  <c r="D15" i="34" s="1"/>
  <c r="D16" i="34" s="1"/>
  <c r="D17" i="34" s="1"/>
  <c r="D18" i="34" s="1"/>
  <c r="D19" i="34" s="1"/>
  <c r="D20" i="34" s="1"/>
  <c r="D21" i="34" s="1"/>
  <c r="D22" i="34" s="1"/>
  <c r="D23" i="34" s="1"/>
  <c r="D24" i="34" s="1"/>
  <c r="D25" i="34" s="1"/>
  <c r="A1" i="40"/>
  <c r="A1" i="37"/>
  <c r="A1" i="36"/>
  <c r="A1" i="35"/>
  <c r="A1" i="34"/>
  <c r="O9" i="45" l="1"/>
  <c r="E9" i="45"/>
  <c r="J9" i="45"/>
  <c r="W4" i="36"/>
  <c r="W9" i="45"/>
  <c r="AM9" i="45"/>
  <c r="BF9" i="45"/>
  <c r="AA9" i="45"/>
  <c r="F9" i="45"/>
  <c r="P9" i="45"/>
  <c r="AB9" i="45"/>
  <c r="AC9" i="45"/>
  <c r="AL9" i="45"/>
  <c r="AU9" i="45"/>
  <c r="BE9" i="45"/>
  <c r="L9" i="45"/>
  <c r="AG9" i="45"/>
  <c r="AP9" i="45"/>
  <c r="AZ9" i="45"/>
  <c r="H9" i="45"/>
  <c r="Q9" i="45"/>
  <c r="AJ9" i="45"/>
  <c r="AT9" i="45"/>
  <c r="BD9" i="45"/>
  <c r="Z9" i="45"/>
  <c r="AE9" i="45"/>
  <c r="X9" i="45"/>
  <c r="Y9" i="45"/>
  <c r="N9" i="45"/>
  <c r="S9" i="45"/>
  <c r="K9" i="45"/>
  <c r="M9" i="45"/>
  <c r="C9" i="45"/>
  <c r="G9" i="45"/>
  <c r="BC9" i="45"/>
  <c r="AX9" i="45"/>
  <c r="AO9" i="45"/>
  <c r="AQ9" i="45"/>
  <c r="AK9" i="45"/>
  <c r="AW9" i="45"/>
  <c r="BI9" i="45"/>
  <c r="E4" i="37"/>
  <c r="E27" i="35"/>
  <c r="A57" i="37"/>
  <c r="A50" i="40"/>
  <c r="E4" i="35"/>
  <c r="A49" i="35"/>
  <c r="A57" i="36"/>
  <c r="E13" i="34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31" i="37"/>
  <c r="H28" i="40"/>
  <c r="H5" i="40"/>
  <c r="AK6" i="45" l="1"/>
  <c r="B6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Jara Chavarria, Lizbeth Geraldine</author>
  </authors>
  <commentList>
    <comment ref="AO9" authorId="0" shapeId="0" xr:uid="{5AB18F2C-2AF4-4F3C-BC31-473A8CBFFDD3}">
      <text>
        <r>
          <rPr>
            <sz val="9"/>
            <color indexed="81"/>
            <rFont val="Tahoma"/>
            <charset val="1"/>
          </rPr>
          <t xml:space="preserve">Varian en el 8vo decimal, así está en la base de datos porque se filtra por año-departamento; y modalidad-departamento.
</t>
        </r>
      </text>
    </comment>
    <comment ref="AV9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Montos enteros son iguales, pero en el 7° decimal varían, así esta en el cubo
</t>
        </r>
      </text>
    </comment>
  </commentList>
</comments>
</file>

<file path=xl/sharedStrings.xml><?xml version="1.0" encoding="utf-8"?>
<sst xmlns="http://schemas.openxmlformats.org/spreadsheetml/2006/main" count="523" uniqueCount="136">
  <si>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</si>
  <si>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</si>
  <si>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</si>
  <si>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</si>
  <si>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</si>
  <si>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</si>
  <si>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</si>
  <si>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</si>
  <si>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</si>
  <si>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</si>
  <si>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</si>
  <si>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</si>
  <si>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</si>
  <si>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</si>
  <si>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</si>
  <si>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</si>
  <si>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</si>
  <si>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</si>
  <si>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</si>
  <si>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</si>
  <si>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</si>
  <si>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</si>
  <si>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</si>
  <si>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</si>
  <si>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</si>
  <si>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</si>
  <si>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</si>
  <si>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</si>
  <si>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</si>
  <si>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</si>
  <si>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</si>
  <si>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</si>
  <si>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</si>
  <si>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</si>
  <si>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</si>
  <si>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</si>
  <si>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</si>
  <si>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</si>
  <si>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</si>
  <si>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</si>
  <si>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</si>
  <si>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</si>
  <si>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</si>
  <si>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</si>
  <si>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</si>
  <si>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</si>
  <si>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</si>
  <si>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</si>
  <si>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</si>
  <si>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AVN Dólares</t>
  </si>
  <si>
    <t>AVN Nuevos soles</t>
  </si>
  <si>
    <t>CSP Dólares</t>
  </si>
  <si>
    <t>CSP Nuevos soles</t>
  </si>
  <si>
    <t>MV Dólares</t>
  </si>
  <si>
    <t>MV Nuevos soles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</si>
  <si>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</si>
  <si>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</si>
  <si>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</si>
  <si>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</si>
  <si>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</si>
  <si>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</si>
  <si>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</si>
  <si>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</si>
  <si>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</si>
  <si>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</si>
  <si>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</si>
  <si>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</si>
  <si>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a/ Total acumulado desde el inicio de la emisión de los bonos de reconstrucción.</t>
  </si>
  <si>
    <t>Tabla  6</t>
  </si>
  <si>
    <t>Sep.</t>
  </si>
  <si>
    <t>Oct.</t>
  </si>
  <si>
    <t>Nov.</t>
  </si>
  <si>
    <t>Dic.</t>
  </si>
  <si>
    <t xml:space="preserve">Meses </t>
  </si>
  <si>
    <t>Ene.</t>
  </si>
  <si>
    <t>Feb.</t>
  </si>
  <si>
    <t>Mar.</t>
  </si>
  <si>
    <t>Abr.</t>
  </si>
  <si>
    <t>May.</t>
  </si>
  <si>
    <t>Jun.</t>
  </si>
  <si>
    <t>Jul.</t>
  </si>
  <si>
    <t>Ago.</t>
  </si>
  <si>
    <t>Tabla  7</t>
  </si>
  <si>
    <t>TOTAL a/</t>
  </si>
  <si>
    <t>Set.</t>
  </si>
  <si>
    <t>Los Bonos de reconstrucción .(RCT) esán incluidos en la modalidad de Adquisición de Vivivienda Nuea (AVN) y Construcción de Sitio Propio (CSP)</t>
  </si>
  <si>
    <t>Set</t>
  </si>
  <si>
    <r>
      <t xml:space="preserve">Número de bonos desembolsados </t>
    </r>
    <r>
      <rPr>
        <b/>
        <i/>
        <vertAlign val="superscript"/>
        <sz val="8"/>
        <rFont val="Calibri"/>
        <family val="2"/>
        <scheme val="minor"/>
      </rPr>
      <t>b/</t>
    </r>
  </si>
  <si>
    <r>
      <t xml:space="preserve">Monto Miles de soles </t>
    </r>
    <r>
      <rPr>
        <b/>
        <i/>
        <vertAlign val="superscript"/>
        <sz val="8"/>
        <rFont val="Calibri"/>
        <family val="2"/>
        <scheme val="minor"/>
      </rPr>
      <t>b/</t>
    </r>
  </si>
  <si>
    <r>
      <t>Monto Miles de soles</t>
    </r>
    <r>
      <rPr>
        <b/>
        <i/>
        <vertAlign val="superscript"/>
        <sz val="8"/>
        <rFont val="Calibri"/>
        <family val="2"/>
        <scheme val="minor"/>
      </rPr>
      <t xml:space="preserve"> b/</t>
    </r>
  </si>
  <si>
    <r>
      <t xml:space="preserve">                                                                                                                                                          Monto Miles de soles </t>
    </r>
    <r>
      <rPr>
        <b/>
        <i/>
        <vertAlign val="superscript"/>
        <sz val="8"/>
        <rFont val="Calibri"/>
        <family val="2"/>
        <scheme val="minor"/>
      </rPr>
      <t>b/</t>
    </r>
  </si>
  <si>
    <t>Hojas de Excel</t>
  </si>
  <si>
    <t>Hoja: 01, 02, 03, 04 y 05</t>
  </si>
  <si>
    <t>Nro Bonos</t>
  </si>
  <si>
    <t>Monto de Bonos (Miles S/)</t>
  </si>
  <si>
    <t>DESEMBOLSOS HISTÓRICOS DE BONOS FAMILIARES HABITACIONALES (BFH)</t>
  </si>
  <si>
    <t>Hoja: 06 y 07</t>
  </si>
  <si>
    <t>POR DEPARTAMENTO</t>
  </si>
  <si>
    <t>Amazonas-Ayacucho</t>
  </si>
  <si>
    <t>Cajamarca-Huánuco</t>
  </si>
  <si>
    <t>Ica-Lima</t>
  </si>
  <si>
    <t>Loreto-Piura</t>
  </si>
  <si>
    <t>Puno-Ucayali</t>
  </si>
  <si>
    <t>Hoja: 02 y 05</t>
  </si>
  <si>
    <t>Hoja: 03 y 04</t>
  </si>
  <si>
    <t xml:space="preserve">POR MODALIDAD </t>
  </si>
  <si>
    <t>POR TOTALES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</si>
  <si>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</si>
  <si>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</si>
  <si>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</si>
  <si>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</si>
  <si>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</si>
  <si>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</si>
  <si>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</si>
  <si>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</si>
  <si>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</si>
  <si>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Huánuco</t>
  </si>
  <si>
    <t xml:space="preserve">Ica 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</si>
  <si>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</si>
  <si>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</si>
  <si>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</si>
  <si>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</si>
  <si>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</si>
  <si>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</si>
  <si>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</si>
  <si>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</si>
  <si>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</si>
  <si>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</si>
  <si>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</si>
  <si>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</si>
  <si>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</si>
  <si>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</si>
  <si>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ABRIL</t>
  </si>
  <si>
    <t>Monto
(Miles de S/)</t>
  </si>
  <si>
    <t>Ene-Abr 2023</t>
  </si>
  <si>
    <t>b/ Incluye bonos de reconstrucción.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</si>
</sst>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00"/>
    <numFmt numFmtId="166" formatCode="###\ ###\ ###;\-0;\ \-;@"/>
    <numFmt numFmtId="167" formatCode="###\ ###\ ###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vertAlign val="superscript"/>
      <sz val="8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E2A0"/>
        <bgColor indexed="64"/>
      </patternFill>
    </fill>
  </fills>
  <borders count="11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theme="2" tint="-9.9978637043366805E-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/>
      </top>
      <bottom style="thin">
        <color theme="0" tint="-0.1499984740745262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6">
    <xf numFmtId="0" fontId="0" fillId="0" borderId="0" xfId="0"/>
    <xf numFmtId="0" fontId="0" fillId="2" borderId="0" xfId="0" applyFill="1"/>
    <xf numFmtId="0" fontId="16" fillId="2" borderId="0" xfId="0" applyFont="1" applyFill="1"/>
    <xf numFmtId="165" fontId="0" fillId="2" borderId="0" xfId="0" applyNumberFormat="1" applyFill="1"/>
    <xf numFmtId="166" fontId="0" fillId="0" borderId="0" xfId="0" applyNumberFormat="1"/>
    <xf numFmtId="166" fontId="5" fillId="3" borderId="0" xfId="0" applyNumberFormat="1" applyFont="1" applyFill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 wrapText="1"/>
    </xf>
    <xf numFmtId="166" fontId="7" fillId="4" borderId="0" xfId="0" applyNumberFormat="1" applyFont="1" applyFill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>
      <alignment vertical="center"/>
    </xf>
    <xf numFmtId="166" fontId="10" fillId="2" borderId="0" xfId="0" applyNumberFormat="1" applyFont="1" applyFill="1" applyAlignment="1">
      <alignment horizontal="centerContinuous" vertical="center"/>
    </xf>
    <xf numFmtId="166" fontId="11" fillId="2" borderId="0" xfId="0" applyNumberFormat="1" applyFont="1" applyFill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Continuous"/>
    </xf>
    <xf numFmtId="166" fontId="9" fillId="2" borderId="0" xfId="0" applyNumberFormat="1" applyFont="1" applyFill="1"/>
    <xf numFmtId="166" fontId="4" fillId="0" borderId="0" xfId="0" applyNumberFormat="1" applyFont="1"/>
    <xf numFmtId="166" fontId="5" fillId="3" borderId="25" xfId="0" applyNumberFormat="1" applyFont="1" applyFill="1" applyBorder="1" applyAlignment="1">
      <alignment horizontal="center" vertical="center" wrapText="1"/>
    </xf>
    <xf numFmtId="166" fontId="5" fillId="3" borderId="23" xfId="0" applyNumberFormat="1" applyFont="1" applyFill="1" applyBorder="1" applyAlignment="1">
      <alignment horizontal="center" vertical="center" wrapText="1"/>
    </xf>
    <xf numFmtId="166" fontId="5" fillId="3" borderId="26" xfId="0" applyNumberFormat="1" applyFont="1" applyFill="1" applyBorder="1" applyAlignment="1">
      <alignment horizontal="center" vertical="center" wrapText="1"/>
    </xf>
    <xf numFmtId="166" fontId="5" fillId="3" borderId="24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Continuous" vertical="center" wrapText="1"/>
    </xf>
    <xf numFmtId="166" fontId="5" fillId="2" borderId="0" xfId="0" applyNumberFormat="1" applyFont="1" applyFill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4" xfId="0" applyNumberFormat="1" applyFont="1" applyFill="1" applyBorder="1"/>
    <xf numFmtId="166" fontId="6" fillId="4" borderId="22" xfId="0" applyNumberFormat="1" applyFont="1" applyFill="1" applyBorder="1" applyAlignment="1">
      <alignment horizontal="center" vertical="center"/>
    </xf>
    <xf numFmtId="166" fontId="6" fillId="4" borderId="23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16" xfId="0" applyNumberFormat="1" applyFont="1" applyFill="1" applyBorder="1"/>
    <xf numFmtId="166" fontId="8" fillId="2" borderId="27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6" fillId="4" borderId="29" xfId="0" applyNumberFormat="1" applyFont="1" applyFill="1" applyBorder="1" applyAlignment="1">
      <alignment horizontal="center" vertical="center" wrapText="1"/>
    </xf>
    <xf numFmtId="166" fontId="6" fillId="4" borderId="30" xfId="0" applyNumberFormat="1" applyFont="1" applyFill="1" applyBorder="1" applyAlignment="1">
      <alignment horizontal="center" vertical="center" wrapText="1"/>
    </xf>
    <xf numFmtId="166" fontId="6" fillId="4" borderId="28" xfId="0" applyNumberFormat="1" applyFont="1" applyFill="1" applyBorder="1" applyAlignment="1">
      <alignment horizontal="center" vertical="center" wrapText="1"/>
    </xf>
    <xf numFmtId="166" fontId="8" fillId="2" borderId="31" xfId="0" applyNumberFormat="1" applyFont="1" applyFill="1" applyBorder="1" applyAlignment="1">
      <alignment horizontal="center" vertical="center"/>
    </xf>
    <xf numFmtId="166" fontId="6" fillId="4" borderId="32" xfId="0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66" fontId="5" fillId="2" borderId="35" xfId="0" applyNumberFormat="1" applyFont="1" applyFill="1" applyBorder="1" applyAlignment="1">
      <alignment horizontal="center" vertical="center" wrapText="1"/>
    </xf>
    <xf numFmtId="166" fontId="6" fillId="4" borderId="36" xfId="0" applyNumberFormat="1" applyFont="1" applyFill="1" applyBorder="1" applyAlignment="1">
      <alignment horizontal="center" vertical="center"/>
    </xf>
    <xf numFmtId="166" fontId="6" fillId="4" borderId="37" xfId="0" applyNumberFormat="1" applyFont="1" applyFill="1" applyBorder="1" applyAlignment="1">
      <alignment horizontal="center" vertical="center" wrapText="1"/>
    </xf>
    <xf numFmtId="166" fontId="8" fillId="2" borderId="38" xfId="0" applyNumberFormat="1" applyFont="1" applyFill="1" applyBorder="1"/>
    <xf numFmtId="166" fontId="8" fillId="2" borderId="39" xfId="0" applyNumberFormat="1" applyFont="1" applyFill="1" applyBorder="1" applyAlignment="1">
      <alignment horizontal="center" vertical="center"/>
    </xf>
    <xf numFmtId="166" fontId="8" fillId="2" borderId="40" xfId="0" applyNumberFormat="1" applyFont="1" applyFill="1" applyBorder="1"/>
    <xf numFmtId="166" fontId="8" fillId="2" borderId="41" xfId="0" applyNumberFormat="1" applyFont="1" applyFill="1" applyBorder="1"/>
    <xf numFmtId="166" fontId="8" fillId="2" borderId="43" xfId="0" applyNumberFormat="1" applyFont="1" applyFill="1" applyBorder="1" applyAlignment="1">
      <alignment horizontal="center"/>
    </xf>
    <xf numFmtId="166" fontId="8" fillId="2" borderId="42" xfId="1" applyNumberFormat="1" applyFont="1" applyFill="1" applyBorder="1" applyAlignment="1">
      <alignment horizontal="center"/>
    </xf>
    <xf numFmtId="166" fontId="8" fillId="2" borderId="42" xfId="0" applyNumberFormat="1" applyFont="1" applyFill="1" applyBorder="1" applyAlignment="1">
      <alignment horizontal="center"/>
    </xf>
    <xf numFmtId="166" fontId="6" fillId="4" borderId="36" xfId="0" applyNumberFormat="1" applyFont="1" applyFill="1" applyBorder="1" applyAlignment="1">
      <alignment horizontal="center" vertical="center" wrapText="1"/>
    </xf>
    <xf numFmtId="166" fontId="8" fillId="2" borderId="54" xfId="0" applyNumberFormat="1" applyFont="1" applyFill="1" applyBorder="1"/>
    <xf numFmtId="166" fontId="8" fillId="2" borderId="55" xfId="0" applyNumberFormat="1" applyFont="1" applyFill="1" applyBorder="1"/>
    <xf numFmtId="0" fontId="8" fillId="0" borderId="0" xfId="0" applyFont="1"/>
    <xf numFmtId="166" fontId="8" fillId="2" borderId="57" xfId="0" applyNumberFormat="1" applyFont="1" applyFill="1" applyBorder="1"/>
    <xf numFmtId="166" fontId="8" fillId="2" borderId="0" xfId="0" applyNumberFormat="1" applyFont="1" applyFill="1"/>
    <xf numFmtId="0" fontId="20" fillId="0" borderId="0" xfId="0" applyFont="1"/>
    <xf numFmtId="0" fontId="23" fillId="3" borderId="59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15" fillId="2" borderId="0" xfId="2" applyFill="1"/>
    <xf numFmtId="166" fontId="15" fillId="2" borderId="0" xfId="2" applyNumberFormat="1" applyFill="1" applyBorder="1" applyAlignment="1">
      <alignment vertical="center"/>
    </xf>
    <xf numFmtId="166" fontId="13" fillId="2" borderId="0" xfId="0" applyNumberFormat="1" applyFont="1" applyFill="1" applyAlignment="1">
      <alignment vertical="top" wrapText="1"/>
    </xf>
    <xf numFmtId="0" fontId="23" fillId="3" borderId="37" xfId="0" applyFont="1" applyFill="1" applyBorder="1" applyAlignment="1">
      <alignment horizontal="center" vertical="center" wrapText="1"/>
    </xf>
    <xf numFmtId="166" fontId="8" fillId="2" borderId="61" xfId="0" applyNumberFormat="1" applyFont="1" applyFill="1" applyBorder="1" applyAlignment="1">
      <alignment horizontal="center" vertical="center"/>
    </xf>
    <xf numFmtId="166" fontId="8" fillId="2" borderId="62" xfId="0" applyNumberFormat="1" applyFont="1" applyFill="1" applyBorder="1" applyAlignment="1">
      <alignment horizontal="center" vertical="center"/>
    </xf>
    <xf numFmtId="166" fontId="8" fillId="2" borderId="63" xfId="0" applyNumberFormat="1" applyFont="1" applyFill="1" applyBorder="1" applyAlignment="1">
      <alignment horizontal="center" vertical="center"/>
    </xf>
    <xf numFmtId="166" fontId="8" fillId="2" borderId="64" xfId="0" applyNumberFormat="1" applyFont="1" applyFill="1" applyBorder="1" applyAlignment="1">
      <alignment horizontal="center" vertical="center"/>
    </xf>
    <xf numFmtId="166" fontId="7" fillId="5" borderId="33" xfId="0" applyNumberFormat="1" applyFont="1" applyFill="1" applyBorder="1" applyAlignment="1">
      <alignment horizontal="center" vertical="center"/>
    </xf>
    <xf numFmtId="166" fontId="5" fillId="3" borderId="50" xfId="0" applyNumberFormat="1" applyFont="1" applyFill="1" applyBorder="1" applyAlignment="1">
      <alignment horizontal="center" vertical="center"/>
    </xf>
    <xf numFmtId="166" fontId="5" fillId="3" borderId="51" xfId="0" applyNumberFormat="1" applyFont="1" applyFill="1" applyBorder="1" applyAlignment="1">
      <alignment horizontal="center" vertical="center"/>
    </xf>
    <xf numFmtId="166" fontId="5" fillId="3" borderId="5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8" fillId="2" borderId="66" xfId="0" applyNumberFormat="1" applyFont="1" applyFill="1" applyBorder="1"/>
    <xf numFmtId="166" fontId="8" fillId="2" borderId="65" xfId="0" applyNumberFormat="1" applyFont="1" applyFill="1" applyBorder="1"/>
    <xf numFmtId="166" fontId="8" fillId="2" borderId="67" xfId="0" applyNumberFormat="1" applyFont="1" applyFill="1" applyBorder="1"/>
    <xf numFmtId="166" fontId="8" fillId="2" borderId="68" xfId="0" applyNumberFormat="1" applyFont="1" applyFill="1" applyBorder="1" applyAlignment="1">
      <alignment horizontal="center" vertical="center"/>
    </xf>
    <xf numFmtId="166" fontId="8" fillId="2" borderId="69" xfId="0" applyNumberFormat="1" applyFont="1" applyFill="1" applyBorder="1" applyAlignment="1">
      <alignment horizontal="center" vertical="center"/>
    </xf>
    <xf numFmtId="166" fontId="8" fillId="2" borderId="70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73" xfId="0" applyNumberFormat="1" applyFont="1" applyFill="1" applyBorder="1" applyAlignment="1">
      <alignment horizontal="center" vertical="center"/>
    </xf>
    <xf numFmtId="166" fontId="8" fillId="2" borderId="7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7" fillId="3" borderId="0" xfId="2" applyFont="1" applyFill="1"/>
    <xf numFmtId="0" fontId="2" fillId="3" borderId="0" xfId="0" applyFont="1" applyFill="1"/>
    <xf numFmtId="166" fontId="8" fillId="0" borderId="18" xfId="0" applyNumberFormat="1" applyFont="1" applyBorder="1" applyAlignment="1">
      <alignment horizontal="center" vertical="center"/>
    </xf>
    <xf numFmtId="166" fontId="13" fillId="2" borderId="0" xfId="0" applyNumberFormat="1" applyFont="1" applyFill="1" applyAlignment="1">
      <alignment horizontal="left" vertical="top" wrapText="1"/>
    </xf>
    <xf numFmtId="166" fontId="10" fillId="2" borderId="76" xfId="0" applyNumberFormat="1" applyFont="1" applyFill="1" applyBorder="1" applyAlignment="1">
      <alignment horizontal="centerContinuous" vertical="center"/>
    </xf>
    <xf numFmtId="166" fontId="8" fillId="2" borderId="77" xfId="0" applyNumberFormat="1" applyFont="1" applyFill="1" applyBorder="1"/>
    <xf numFmtId="166" fontId="8" fillId="2" borderId="4" xfId="0" applyNumberFormat="1" applyFont="1" applyFill="1" applyBorder="1" applyAlignment="1">
      <alignment horizontal="center"/>
    </xf>
    <xf numFmtId="166" fontId="8" fillId="2" borderId="73" xfId="0" applyNumberFormat="1" applyFont="1" applyFill="1" applyBorder="1" applyAlignment="1">
      <alignment horizontal="center"/>
    </xf>
    <xf numFmtId="166" fontId="8" fillId="2" borderId="78" xfId="0" applyNumberFormat="1" applyFont="1" applyFill="1" applyBorder="1"/>
    <xf numFmtId="166" fontId="5" fillId="3" borderId="79" xfId="0" applyNumberFormat="1" applyFont="1" applyFill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166" fontId="5" fillId="3" borderId="52" xfId="0" quotePrefix="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quotePrefix="1" applyFont="1" applyFill="1" applyBorder="1" applyAlignment="1">
      <alignment horizontal="center" vertical="center" wrapText="1"/>
    </xf>
    <xf numFmtId="166" fontId="8" fillId="2" borderId="81" xfId="0" applyNumberFormat="1" applyFont="1" applyFill="1" applyBorder="1" applyAlignment="1">
      <alignment horizontal="center" vertical="center"/>
    </xf>
    <xf numFmtId="166" fontId="5" fillId="3" borderId="79" xfId="0" quotePrefix="1" applyNumberFormat="1" applyFont="1" applyFill="1" applyBorder="1" applyAlignment="1">
      <alignment horizontal="center" vertical="center"/>
    </xf>
    <xf numFmtId="166" fontId="8" fillId="2" borderId="82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8" fillId="2" borderId="83" xfId="0" applyNumberFormat="1" applyFont="1" applyFill="1" applyBorder="1" applyAlignment="1">
      <alignment horizontal="center" vertical="center"/>
    </xf>
    <xf numFmtId="166" fontId="5" fillId="3" borderId="71" xfId="0" quotePrefix="1" applyNumberFormat="1" applyFont="1" applyFill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166" fontId="8" fillId="2" borderId="84" xfId="0" applyNumberFormat="1" applyFont="1" applyFill="1" applyBorder="1" applyAlignment="1">
      <alignment horizontal="center" vertical="center"/>
    </xf>
    <xf numFmtId="0" fontId="22" fillId="0" borderId="13" xfId="0" quotePrefix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6" fontId="8" fillId="2" borderId="85" xfId="0" applyNumberFormat="1" applyFont="1" applyFill="1" applyBorder="1" applyAlignment="1">
      <alignment horizontal="center" vertical="center"/>
    </xf>
    <xf numFmtId="0" fontId="0" fillId="0" borderId="17" xfId="0" applyBorder="1"/>
    <xf numFmtId="0" fontId="20" fillId="0" borderId="83" xfId="0" applyFont="1" applyBorder="1"/>
    <xf numFmtId="166" fontId="0" fillId="0" borderId="13" xfId="0" applyNumberFormat="1" applyBorder="1"/>
    <xf numFmtId="166" fontId="5" fillId="3" borderId="53" xfId="0" quotePrefix="1" applyNumberFormat="1" applyFont="1" applyFill="1" applyBorder="1" applyAlignment="1">
      <alignment horizontal="center" vertical="center"/>
    </xf>
    <xf numFmtId="166" fontId="8" fillId="2" borderId="87" xfId="0" applyNumberFormat="1" applyFont="1" applyFill="1" applyBorder="1" applyAlignment="1">
      <alignment horizontal="center" vertical="center"/>
    </xf>
    <xf numFmtId="166" fontId="8" fillId="2" borderId="88" xfId="0" applyNumberFormat="1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80" xfId="0" applyNumberFormat="1" applyFont="1" applyBorder="1" applyAlignment="1">
      <alignment horizontal="center" vertical="center"/>
    </xf>
    <xf numFmtId="166" fontId="13" fillId="2" borderId="0" xfId="0" applyNumberFormat="1" applyFont="1" applyFill="1" applyAlignment="1">
      <alignment vertical="center" wrapText="1"/>
    </xf>
    <xf numFmtId="166" fontId="13" fillId="2" borderId="0" xfId="0" applyNumberFormat="1" applyFont="1" applyFill="1" applyAlignment="1">
      <alignment vertical="center"/>
    </xf>
    <xf numFmtId="166" fontId="10" fillId="2" borderId="0" xfId="0" applyNumberFormat="1" applyFont="1" applyFill="1" applyAlignment="1">
      <alignment horizontal="left" vertical="center" wrapText="1"/>
    </xf>
    <xf numFmtId="166" fontId="0" fillId="6" borderId="0" xfId="0" applyNumberFormat="1" applyFill="1"/>
    <xf numFmtId="0" fontId="8" fillId="0" borderId="11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166" fontId="8" fillId="0" borderId="55" xfId="0" applyNumberFormat="1" applyFont="1" applyBorder="1"/>
    <xf numFmtId="166" fontId="8" fillId="0" borderId="65" xfId="0" applyNumberFormat="1" applyFont="1" applyBorder="1"/>
    <xf numFmtId="0" fontId="8" fillId="2" borderId="7" xfId="0" quotePrefix="1" applyFont="1" applyFill="1" applyBorder="1" applyAlignment="1">
      <alignment horizontal="center" vertical="center"/>
    </xf>
    <xf numFmtId="166" fontId="0" fillId="7" borderId="0" xfId="0" applyNumberFormat="1" applyFill="1"/>
    <xf numFmtId="166" fontId="4" fillId="7" borderId="0" xfId="0" applyNumberFormat="1" applyFont="1" applyFill="1"/>
    <xf numFmtId="166" fontId="8" fillId="0" borderId="40" xfId="0" applyNumberFormat="1" applyFont="1" applyBorder="1"/>
    <xf numFmtId="166" fontId="8" fillId="0" borderId="39" xfId="0" applyNumberFormat="1" applyFont="1" applyBorder="1" applyAlignment="1">
      <alignment horizontal="center" vertical="center"/>
    </xf>
    <xf numFmtId="166" fontId="28" fillId="2" borderId="39" xfId="0" applyNumberFormat="1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166" fontId="8" fillId="2" borderId="8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8" borderId="90" xfId="0" applyFont="1" applyFill="1" applyBorder="1" applyAlignment="1">
      <alignment horizontal="center" vertical="center"/>
    </xf>
    <xf numFmtId="0" fontId="0" fillId="9" borderId="91" xfId="0" applyFill="1" applyBorder="1" applyAlignment="1">
      <alignment horizontal="center" vertical="center"/>
    </xf>
    <xf numFmtId="0" fontId="0" fillId="9" borderId="91" xfId="0" applyFill="1" applyBorder="1" applyAlignment="1">
      <alignment horizontal="left" vertical="center"/>
    </xf>
    <xf numFmtId="0" fontId="0" fillId="9" borderId="93" xfId="0" applyFill="1" applyBorder="1" applyAlignment="1">
      <alignment horizontal="center" vertical="center"/>
    </xf>
    <xf numFmtId="0" fontId="0" fillId="9" borderId="97" xfId="0" applyFill="1" applyBorder="1" applyAlignment="1">
      <alignment horizontal="center" vertical="center"/>
    </xf>
    <xf numFmtId="0" fontId="0" fillId="10" borderId="90" xfId="0" applyFill="1" applyBorder="1" applyAlignment="1">
      <alignment horizontal="center" vertical="center" wrapText="1"/>
    </xf>
    <xf numFmtId="0" fontId="0" fillId="10" borderId="94" xfId="0" applyFill="1" applyBorder="1" applyAlignment="1">
      <alignment horizontal="center" vertical="center" wrapText="1"/>
    </xf>
    <xf numFmtId="0" fontId="1" fillId="10" borderId="93" xfId="0" applyFont="1" applyFill="1" applyBorder="1" applyAlignment="1">
      <alignment horizontal="left" vertical="center"/>
    </xf>
    <xf numFmtId="0" fontId="0" fillId="10" borderId="94" xfId="0" applyFill="1" applyBorder="1" applyAlignment="1">
      <alignment horizontal="center" vertical="center"/>
    </xf>
    <xf numFmtId="0" fontId="0" fillId="10" borderId="95" xfId="0" applyFill="1" applyBorder="1" applyAlignment="1">
      <alignment horizontal="center" vertical="center"/>
    </xf>
    <xf numFmtId="0" fontId="1" fillId="10" borderId="92" xfId="0" applyFont="1" applyFill="1" applyBorder="1"/>
    <xf numFmtId="0" fontId="0" fillId="10" borderId="95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1" fillId="10" borderId="90" xfId="0" applyFont="1" applyFill="1" applyBorder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8" borderId="98" xfId="0" applyFont="1" applyFill="1" applyBorder="1" applyAlignment="1">
      <alignment horizontal="center" vertical="center"/>
    </xf>
    <xf numFmtId="0" fontId="1" fillId="8" borderId="99" xfId="0" applyFont="1" applyFill="1" applyBorder="1" applyAlignment="1">
      <alignment horizontal="center" vertical="center"/>
    </xf>
    <xf numFmtId="0" fontId="0" fillId="9" borderId="102" xfId="0" applyFill="1" applyBorder="1" applyAlignment="1">
      <alignment horizontal="center"/>
    </xf>
    <xf numFmtId="0" fontId="0" fillId="9" borderId="90" xfId="0" applyFill="1" applyBorder="1"/>
    <xf numFmtId="0" fontId="1" fillId="10" borderId="98" xfId="0" applyFont="1" applyFill="1" applyBorder="1"/>
    <xf numFmtId="0" fontId="1" fillId="10" borderId="99" xfId="0" applyFont="1" applyFill="1" applyBorder="1"/>
    <xf numFmtId="0" fontId="0" fillId="9" borderId="94" xfId="0" applyFill="1" applyBorder="1"/>
    <xf numFmtId="0" fontId="0" fillId="9" borderId="95" xfId="0" applyFill="1" applyBorder="1"/>
    <xf numFmtId="0" fontId="0" fillId="10" borderId="103" xfId="0" applyFill="1" applyBorder="1" applyAlignment="1">
      <alignment horizontal="center" vertical="center"/>
    </xf>
    <xf numFmtId="0" fontId="0" fillId="10" borderId="101" xfId="0" applyFill="1" applyBorder="1" applyAlignment="1">
      <alignment horizontal="center" vertical="center"/>
    </xf>
    <xf numFmtId="0" fontId="0" fillId="10" borderId="102" xfId="0" applyFill="1" applyBorder="1" applyAlignment="1">
      <alignment horizontal="center" vertical="center"/>
    </xf>
    <xf numFmtId="0" fontId="1" fillId="8" borderId="99" xfId="0" applyFont="1" applyFill="1" applyBorder="1" applyAlignment="1">
      <alignment horizontal="center" vertical="center" wrapText="1"/>
    </xf>
    <xf numFmtId="167" fontId="1" fillId="10" borderId="0" xfId="0" applyNumberFormat="1" applyFont="1" applyFill="1" applyAlignment="1">
      <alignment horizontal="center" vertical="center"/>
    </xf>
    <xf numFmtId="0" fontId="0" fillId="9" borderId="94" xfId="0" applyFill="1" applyBorder="1" applyAlignment="1">
      <alignment horizontal="center" vertical="center"/>
    </xf>
    <xf numFmtId="0" fontId="0" fillId="9" borderId="95" xfId="0" applyFill="1" applyBorder="1" applyAlignment="1">
      <alignment horizontal="center" vertical="center"/>
    </xf>
    <xf numFmtId="0" fontId="0" fillId="9" borderId="99" xfId="0" applyFill="1" applyBorder="1" applyAlignment="1">
      <alignment horizontal="center" vertical="center"/>
    </xf>
    <xf numFmtId="0" fontId="0" fillId="9" borderId="100" xfId="0" applyFill="1" applyBorder="1" applyAlignment="1">
      <alignment horizontal="center" vertical="center"/>
    </xf>
    <xf numFmtId="0" fontId="0" fillId="10" borderId="99" xfId="0" applyFill="1" applyBorder="1" applyAlignment="1">
      <alignment horizontal="center" vertical="center"/>
    </xf>
    <xf numFmtId="0" fontId="0" fillId="10" borderId="104" xfId="0" applyFill="1" applyBorder="1" applyAlignment="1">
      <alignment horizontal="center" vertical="center" wrapText="1"/>
    </xf>
    <xf numFmtId="0" fontId="0" fillId="9" borderId="105" xfId="0" applyFill="1" applyBorder="1" applyAlignment="1">
      <alignment horizontal="center" vertical="center"/>
    </xf>
    <xf numFmtId="0" fontId="0" fillId="10" borderId="106" xfId="0" applyFill="1" applyBorder="1" applyAlignment="1">
      <alignment horizontal="center" vertical="center"/>
    </xf>
    <xf numFmtId="167" fontId="8" fillId="2" borderId="39" xfId="0" applyNumberFormat="1" applyFont="1" applyFill="1" applyBorder="1" applyAlignment="1">
      <alignment horizontal="center" vertical="center"/>
    </xf>
    <xf numFmtId="167" fontId="8" fillId="2" borderId="40" xfId="0" applyNumberFormat="1" applyFont="1" applyFill="1" applyBorder="1"/>
    <xf numFmtId="167" fontId="8" fillId="2" borderId="6" xfId="0" applyNumberFormat="1" applyFont="1" applyFill="1" applyBorder="1" applyAlignment="1">
      <alignment horizontal="center" vertical="center"/>
    </xf>
    <xf numFmtId="167" fontId="8" fillId="2" borderId="10" xfId="0" applyNumberFormat="1" applyFont="1" applyFill="1" applyBorder="1" applyAlignment="1">
      <alignment horizontal="center"/>
    </xf>
    <xf numFmtId="167" fontId="0" fillId="0" borderId="0" xfId="0" applyNumberFormat="1"/>
    <xf numFmtId="167" fontId="4" fillId="0" borderId="0" xfId="0" applyNumberFormat="1" applyFont="1"/>
    <xf numFmtId="167" fontId="8" fillId="2" borderId="27" xfId="0" applyNumberFormat="1" applyFont="1" applyFill="1" applyBorder="1" applyAlignment="1">
      <alignment horizontal="center"/>
    </xf>
    <xf numFmtId="0" fontId="2" fillId="2" borderId="0" xfId="0" applyFont="1" applyFill="1"/>
    <xf numFmtId="166" fontId="7" fillId="2" borderId="108" xfId="0" applyNumberFormat="1" applyFont="1" applyFill="1" applyBorder="1" applyAlignment="1">
      <alignment horizontal="center" vertical="center"/>
    </xf>
    <xf numFmtId="166" fontId="10" fillId="2" borderId="92" xfId="0" applyNumberFormat="1" applyFont="1" applyFill="1" applyBorder="1" applyAlignment="1">
      <alignment horizontal="centerContinuous" vertical="center"/>
    </xf>
    <xf numFmtId="0" fontId="8" fillId="2" borderId="14" xfId="0" quotePrefix="1" applyFont="1" applyFill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2" borderId="109" xfId="0" applyNumberFormat="1" applyFont="1" applyFill="1" applyBorder="1" applyAlignment="1">
      <alignment horizontal="center" vertical="center"/>
    </xf>
    <xf numFmtId="166" fontId="8" fillId="2" borderId="11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166" fontId="8" fillId="2" borderId="111" xfId="0" applyNumberFormat="1" applyFont="1" applyFill="1" applyBorder="1" applyAlignment="1">
      <alignment horizontal="center" vertical="center"/>
    </xf>
    <xf numFmtId="167" fontId="6" fillId="4" borderId="23" xfId="0" applyNumberFormat="1" applyFont="1" applyFill="1" applyBorder="1" applyAlignment="1">
      <alignment horizontal="center" vertical="center" wrapText="1"/>
    </xf>
    <xf numFmtId="166" fontId="6" fillId="4" borderId="112" xfId="0" applyNumberFormat="1" applyFont="1" applyFill="1" applyBorder="1" applyAlignment="1">
      <alignment horizontal="center" vertical="center" wrapText="1"/>
    </xf>
    <xf numFmtId="166" fontId="28" fillId="2" borderId="113" xfId="0" applyNumberFormat="1" applyFont="1" applyFill="1" applyBorder="1" applyAlignment="1">
      <alignment horizontal="center" vertical="center"/>
    </xf>
    <xf numFmtId="166" fontId="28" fillId="2" borderId="11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6" fontId="9" fillId="2" borderId="0" xfId="0" applyNumberFormat="1" applyFont="1" applyFill="1" applyAlignment="1">
      <alignment horizontal="left" vertical="center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13" fillId="2" borderId="0" xfId="0" applyNumberFormat="1" applyFont="1" applyFill="1" applyAlignment="1">
      <alignment horizontal="left" vertical="top" wrapText="1"/>
    </xf>
    <xf numFmtId="166" fontId="9" fillId="2" borderId="0" xfId="0" applyNumberFormat="1" applyFont="1" applyFill="1" applyAlignment="1">
      <alignment horizontal="left" wrapText="1"/>
    </xf>
    <xf numFmtId="166" fontId="13" fillId="2" borderId="37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Alignment="1">
      <alignment horizontal="left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5" fillId="3" borderId="33" xfId="0" applyNumberFormat="1" applyFont="1" applyFill="1" applyBorder="1" applyAlignment="1">
      <alignment horizontal="center" vertical="center" wrapText="1"/>
    </xf>
    <xf numFmtId="166" fontId="5" fillId="3" borderId="34" xfId="0" applyNumberFormat="1" applyFont="1" applyFill="1" applyBorder="1" applyAlignment="1">
      <alignment horizontal="center" vertical="center" wrapText="1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0" xfId="0" applyNumberFormat="1" applyFont="1" applyFill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24" fillId="3" borderId="86" xfId="0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166" fontId="6" fillId="5" borderId="56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4" fillId="3" borderId="85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6" fontId="17" fillId="2" borderId="0" xfId="2" applyNumberFormat="1" applyFont="1" applyFill="1" applyBorder="1" applyAlignment="1">
      <alignment horizontal="left" vertical="center" wrapText="1"/>
    </xf>
    <xf numFmtId="0" fontId="24" fillId="3" borderId="58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166" fontId="6" fillId="2" borderId="46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Alignment="1">
      <alignment horizontal="left" vertical="center" wrapText="1"/>
    </xf>
    <xf numFmtId="166" fontId="8" fillId="2" borderId="0" xfId="0" applyNumberFormat="1" applyFont="1" applyFill="1" applyAlignment="1">
      <alignment horizontal="left" vertical="top" wrapText="1"/>
    </xf>
    <xf numFmtId="166" fontId="21" fillId="2" borderId="0" xfId="0" applyNumberFormat="1" applyFont="1" applyFill="1" applyAlignment="1">
      <alignment horizontal="left" vertical="center" wrapText="1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Alignment="1">
      <alignment horizontal="center" vertical="center"/>
    </xf>
    <xf numFmtId="166" fontId="5" fillId="3" borderId="44" xfId="0" applyNumberFormat="1" applyFont="1" applyFill="1" applyBorder="1" applyAlignment="1">
      <alignment horizontal="center" vertical="center"/>
    </xf>
    <xf numFmtId="166" fontId="5" fillId="3" borderId="48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53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66" fontId="26" fillId="2" borderId="0" xfId="2" applyNumberFormat="1" applyFont="1" applyFill="1" applyBorder="1" applyAlignment="1">
      <alignment horizontal="left" vertical="center"/>
    </xf>
    <xf numFmtId="0" fontId="5" fillId="3" borderId="75" xfId="0" applyFont="1" applyFill="1" applyBorder="1" applyAlignment="1">
      <alignment horizontal="center" vertical="center"/>
    </xf>
    <xf numFmtId="166" fontId="5" fillId="3" borderId="47" xfId="0" applyNumberFormat="1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9" borderId="90" xfId="0" applyFill="1" applyBorder="1" applyAlignment="1">
      <alignment horizontal="center" vertical="center"/>
    </xf>
    <xf numFmtId="0" fontId="0" fillId="9" borderId="94" xfId="0" applyFill="1" applyBorder="1" applyAlignment="1">
      <alignment horizontal="center" vertical="center"/>
    </xf>
    <xf numFmtId="0" fontId="0" fillId="9" borderId="104" xfId="0" applyFill="1" applyBorder="1" applyAlignment="1">
      <alignment horizontal="center" vertical="center"/>
    </xf>
    <xf numFmtId="167" fontId="1" fillId="10" borderId="94" xfId="0" applyNumberFormat="1" applyFont="1" applyFill="1" applyBorder="1" applyAlignment="1">
      <alignment horizontal="center" vertical="center"/>
    </xf>
    <xf numFmtId="167" fontId="1" fillId="10" borderId="104" xfId="0" applyNumberFormat="1" applyFont="1" applyFill="1" applyBorder="1" applyAlignment="1">
      <alignment horizontal="center" vertical="center"/>
    </xf>
    <xf numFmtId="0" fontId="0" fillId="9" borderId="95" xfId="0" applyFill="1" applyBorder="1" applyAlignment="1">
      <alignment horizontal="center" vertical="center"/>
    </xf>
    <xf numFmtId="0" fontId="0" fillId="9" borderId="91" xfId="0" applyFill="1" applyBorder="1" applyAlignment="1">
      <alignment horizontal="center" vertical="center"/>
    </xf>
    <xf numFmtId="0" fontId="0" fillId="9" borderId="105" xfId="0" applyFill="1" applyBorder="1" applyAlignment="1">
      <alignment horizontal="center" vertical="center"/>
    </xf>
    <xf numFmtId="167" fontId="1" fillId="10" borderId="0" xfId="0" applyNumberFormat="1" applyFont="1" applyFill="1" applyAlignment="1">
      <alignment horizontal="center" vertical="center"/>
    </xf>
    <xf numFmtId="167" fontId="1" fillId="10" borderId="96" xfId="0" applyNumberFormat="1" applyFont="1" applyFill="1" applyBorder="1" applyAlignment="1">
      <alignment horizontal="center" vertical="center"/>
    </xf>
    <xf numFmtId="0" fontId="1" fillId="8" borderId="94" xfId="0" applyFont="1" applyFill="1" applyBorder="1" applyAlignment="1">
      <alignment horizontal="center" vertical="center" wrapText="1"/>
    </xf>
    <xf numFmtId="0" fontId="1" fillId="8" borderId="95" xfId="0" applyFont="1" applyFill="1" applyBorder="1" applyAlignment="1">
      <alignment horizontal="center" vertical="center" wrapText="1"/>
    </xf>
    <xf numFmtId="0" fontId="1" fillId="8" borderId="99" xfId="0" applyFont="1" applyFill="1" applyBorder="1" applyAlignment="1">
      <alignment horizontal="center" vertical="center" wrapText="1"/>
    </xf>
    <xf numFmtId="0" fontId="1" fillId="8" borderId="107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  <color rgb="FFF5D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2OPPD\12.01%20Compartido\2022\PORTAL%20WEB\2022.12\BFH\1.%20Desembolsos%20Hist&#243;ricos%20de%20BFH%20al%20cierre%20de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01"/>
      <sheetName val="02"/>
      <sheetName val="03"/>
      <sheetName val="04"/>
      <sheetName val="05"/>
      <sheetName val="06"/>
      <sheetName val="07"/>
      <sheetName val="Cuadro_Resumen"/>
    </sheetNames>
    <sheetDataSet>
      <sheetData sheetId="0" refreshError="1"/>
      <sheetData sheetId="1" refreshError="1">
        <row r="25">
          <cell r="A25" t="str">
            <v>Nota: Las colocaciones en dólares han sido convertidas a moneda nacional según el tipo de cambio contable de su período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15"/>
  <sheetViews>
    <sheetView workbookViewId="0">
      <selection activeCell="A8" sqref="A8"/>
    </sheetView>
  </sheetViews>
  <sheetFormatPr baseColWidth="10" defaultColWidth="0" defaultRowHeight="15" customHeight="1" zeroHeight="1"/>
  <cols>
    <col min="1" max="1" width="11.453125" style="1" customWidth="1"/>
    <col min="2" max="2" width="99.453125" style="1" customWidth="1"/>
    <col min="3" max="16383" width="11.453125" style="1" hidden="1"/>
    <col min="16384" max="16384" width="0.7265625" style="1" customWidth="1"/>
  </cols>
  <sheetData>
    <row r="1" spans="1:2" ht="14.5">
      <c r="A1" s="224" t="s">
        <v>38</v>
      </c>
      <c r="B1" s="224"/>
    </row>
    <row r="2" spans="1:2" ht="14.5">
      <c r="A2" s="211" t="s">
        <v>132</v>
      </c>
      <c r="B2" s="63"/>
    </row>
    <row r="3" spans="1:2" ht="14.5">
      <c r="A3" s="109" t="s">
        <v>39</v>
      </c>
      <c r="B3" s="110" t="str">
        <f>"PERÚ: DESEMBOLSOS DE BFH, AL CIERRE DE "&amp;A2&amp;" DE 2023"</f>
        <v>PERÚ: DESEMBOLSOS DE BFH, AL CIERRE DE ABRIL DE 2023</v>
      </c>
    </row>
    <row r="4" spans="1:2" ht="14.5">
      <c r="A4" s="83" t="s">
        <v>40</v>
      </c>
      <c r="B4" s="1" t="str">
        <f>"PERÚ: DESEMBOLSOS DE BFH POR MODALIDAD, AL CIERRE DE "&amp;A2&amp;" DE 2023"</f>
        <v>PERÚ: DESEMBOLSOS DE BFH POR MODALIDAD, AL CIERRE DE ABRIL DE 2023</v>
      </c>
    </row>
    <row r="5" spans="1:2" ht="14.5">
      <c r="A5" s="109" t="s">
        <v>41</v>
      </c>
      <c r="B5" s="110" t="str">
        <f>"PERÚ: DESEMBOLSOS DE BFH, SEGÚN DEPARTAMENTO, AL CIERRE DE "&amp;A2&amp;" DE 2023"</f>
        <v>PERÚ: DESEMBOLSOS DE BFH, SEGÚN DEPARTAMENTO, AL CIERRE DE ABRIL DE 2023</v>
      </c>
    </row>
    <row r="6" spans="1:2" ht="14.5">
      <c r="A6" s="83" t="s">
        <v>42</v>
      </c>
      <c r="B6" s="1" t="str">
        <f>"PERÚ: DESEMBOLSOS DE BFH POR MODALIDAD Y DEPARTAMENTO, AL CIERRE DE "&amp;A2&amp;" DE 2023"</f>
        <v>PERÚ: DESEMBOLSOS DE BFH POR MODALIDAD Y DEPARTAMENTO, AL CIERRE DE ABRIL DE 2023</v>
      </c>
    </row>
    <row r="7" spans="1:2" ht="14.5">
      <c r="A7" s="109" t="s">
        <v>43</v>
      </c>
      <c r="B7" s="110" t="str">
        <f>"PERÚ: DESEMBOLSOS DE BFH POR PRODUCTO Y TIPO DE MONEDA, AL CIERRE DE "&amp;A2&amp;" DE 2023"</f>
        <v>PERÚ: DESEMBOLSOS DE BFH POR PRODUCTO Y TIPO DE MONEDA, AL CIERRE DE ABRIL DE 2023</v>
      </c>
    </row>
    <row r="8" spans="1:2" ht="14.5">
      <c r="A8" s="83" t="s">
        <v>68</v>
      </c>
      <c r="B8" s="1" t="str">
        <f>"PERÚ: DESEMBOLSOS MENSUALES DE BONOS DE RECONSTRUCCIÓN, AL CIERRE DE "&amp;A2&amp;" DE 2023"</f>
        <v>PERÚ: DESEMBOLSOS MENSUALES DE BONOS DE RECONSTRUCCIÓN, AL CIERRE DE ABRIL DE 2023</v>
      </c>
    </row>
    <row r="9" spans="1:2" ht="14.5">
      <c r="A9" s="109" t="s">
        <v>82</v>
      </c>
      <c r="B9" s="110" t="str">
        <f>"PERÚ: DESEMBOLSOS MENSUALES DE RECONSTRUCCIÓN POR DEPARTAMENTO, AL CIERRE DE "&amp;A2&amp;" DE 2023"</f>
        <v>PERÚ: DESEMBOLSOS MENSUALES DE RECONSTRUCCIÓN POR DEPARTAMENTO, AL CIERRE DE ABRIL DE 2023</v>
      </c>
    </row>
    <row r="10" spans="1:2" ht="14.5">
      <c r="A10" s="2" t="s">
        <v>44</v>
      </c>
    </row>
    <row r="11" spans="1:2" ht="14.5">
      <c r="A11" s="2" t="s">
        <v>45</v>
      </c>
    </row>
    <row r="12" spans="1:2" ht="14.5" hidden="1"/>
    <row r="14" spans="1:2" ht="15" hidden="1" customHeight="1">
      <c r="B14" s="3"/>
    </row>
    <row r="15" spans="1:2" ht="15" customHeight="1"/>
  </sheetData>
  <mergeCells count="1">
    <mergeCell ref="A1:B1"/>
  </mergeCells>
  <hyperlinks>
    <hyperlink ref="A3" location="'01'!A1" display="Tabla  1" xr:uid="{00000000-0004-0000-0000-000000000000}"/>
    <hyperlink ref="A4" location="'02'!A1" display="Tabla  2" xr:uid="{00000000-0004-0000-0000-000001000000}"/>
    <hyperlink ref="A5" location="'03'!A1" display="Tabla  3" xr:uid="{00000000-0004-0000-0000-000002000000}"/>
    <hyperlink ref="A6" location="'04'!A1" display="Tabla  4" xr:uid="{00000000-0004-0000-0000-000003000000}"/>
    <hyperlink ref="A7" location="'05'!A1" display="Tabla  5" xr:uid="{00000000-0004-0000-0000-000004000000}"/>
    <hyperlink ref="A8" location="'06'!A1" display="Tabla  6" xr:uid="{00000000-0004-0000-0000-000005000000}"/>
    <hyperlink ref="A9" location="'05'!A1" display="Tabla  5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XFC32"/>
  <sheetViews>
    <sheetView tabSelected="1" view="pageBreakPreview" zoomScaleNormal="100" zoomScaleSheetLayoutView="100" workbookViewId="0">
      <selection activeCell="D19" sqref="D19"/>
    </sheetView>
  </sheetViews>
  <sheetFormatPr baseColWidth="10" defaultColWidth="0" defaultRowHeight="15" customHeight="1" zeroHeight="1"/>
  <cols>
    <col min="1" max="1" width="11.453125" style="4" customWidth="1"/>
    <col min="2" max="3" width="15.81640625" style="4" customWidth="1"/>
    <col min="4" max="5" width="15.7265625" style="4" customWidth="1"/>
    <col min="6" max="16383" width="11.453125" style="4" hidden="1"/>
    <col min="16384" max="16384" width="0.1796875" style="4" hidden="1" customWidth="1"/>
  </cols>
  <sheetData>
    <row r="1" spans="1:5" ht="15.75" customHeight="1">
      <c r="A1" s="226" t="str">
        <f>"1. "&amp;Índice!B3</f>
        <v>1. PERÚ: DESEMBOLSOS DE BFH, AL CIERRE DE ABRIL DE 2023</v>
      </c>
      <c r="B1" s="226"/>
      <c r="C1" s="226"/>
      <c r="D1" s="226"/>
      <c r="E1" s="226"/>
    </row>
    <row r="2" spans="1:5" ht="14.5">
      <c r="A2" s="227" t="s">
        <v>0</v>
      </c>
      <c r="B2" s="228" t="s">
        <v>48</v>
      </c>
      <c r="C2" s="229"/>
      <c r="D2" s="228" t="s">
        <v>25</v>
      </c>
      <c r="E2" s="230"/>
    </row>
    <row r="3" spans="1:5" ht="21">
      <c r="A3" s="227"/>
      <c r="B3" s="5" t="s">
        <v>27</v>
      </c>
      <c r="C3" s="6" t="s">
        <v>133</v>
      </c>
      <c r="D3" s="5" t="s">
        <v>27</v>
      </c>
      <c r="E3" s="5" t="s">
        <v>28</v>
      </c>
    </row>
    <row r="4" spans="1:5" ht="14.5">
      <c r="A4" s="7" t="s">
        <v>26</v>
      </c>
      <c r="B4" s="8">
        <f>SUM(B5:B25)</f>
        <v>501918</v>
      </c>
      <c r="C4" s="8">
        <f>SUM(C5:C25)</f>
        <v>11278101.191110004</v>
      </c>
      <c r="D4" s="9"/>
      <c r="E4" s="7"/>
    </row>
    <row r="5" spans="1:5" ht="14.5">
      <c r="A5" s="10" t="s">
        <v>35</v>
      </c>
      <c r="B5" s="12">
        <v>688</v>
      </c>
      <c r="C5" s="10">
        <v>8613.8100000000013</v>
      </c>
      <c r="D5" s="12">
        <f>+B5</f>
        <v>688</v>
      </c>
      <c r="E5" s="12">
        <f>+C5</f>
        <v>8613.8100000000013</v>
      </c>
    </row>
    <row r="6" spans="1:5" ht="14.5">
      <c r="A6" s="121">
        <v>2004</v>
      </c>
      <c r="B6" s="12">
        <v>1912</v>
      </c>
      <c r="C6" s="10">
        <v>23310.899999999976</v>
      </c>
      <c r="D6" s="12">
        <f>+D5+B6</f>
        <v>2600</v>
      </c>
      <c r="E6" s="12">
        <f>+C6+E5</f>
        <v>31924.709999999977</v>
      </c>
    </row>
    <row r="7" spans="1:5" ht="14.5">
      <c r="A7" s="121">
        <v>2005</v>
      </c>
      <c r="B7" s="12">
        <v>1852</v>
      </c>
      <c r="C7" s="10">
        <v>21998.420400000006</v>
      </c>
      <c r="D7" s="12">
        <f t="shared" ref="D7:D21" si="0">+D6+B7</f>
        <v>4452</v>
      </c>
      <c r="E7" s="12">
        <f t="shared" ref="E7:E21" si="1">+C7+E6</f>
        <v>53923.13039999998</v>
      </c>
    </row>
    <row r="8" spans="1:5" ht="12" customHeight="1">
      <c r="A8" s="121">
        <v>2006</v>
      </c>
      <c r="B8" s="12">
        <v>2025</v>
      </c>
      <c r="C8" s="10">
        <v>23677.975839999992</v>
      </c>
      <c r="D8" s="12">
        <f t="shared" si="0"/>
        <v>6477</v>
      </c>
      <c r="E8" s="12">
        <f t="shared" si="1"/>
        <v>77601.106239999965</v>
      </c>
    </row>
    <row r="9" spans="1:5" ht="14.5">
      <c r="A9" s="121">
        <v>2007</v>
      </c>
      <c r="B9" s="12">
        <v>2394</v>
      </c>
      <c r="C9" s="10">
        <v>27885.9228</v>
      </c>
      <c r="D9" s="12">
        <f t="shared" si="0"/>
        <v>8871</v>
      </c>
      <c r="E9" s="12">
        <f t="shared" si="1"/>
        <v>105487.02903999996</v>
      </c>
    </row>
    <row r="10" spans="1:5" ht="14.5">
      <c r="A10" s="121">
        <v>2008</v>
      </c>
      <c r="B10" s="12">
        <v>9288</v>
      </c>
      <c r="C10" s="10">
        <v>134420.19279999996</v>
      </c>
      <c r="D10" s="12">
        <f>+D9+B10</f>
        <v>18159</v>
      </c>
      <c r="E10" s="12">
        <f t="shared" si="1"/>
        <v>239907.22183999993</v>
      </c>
    </row>
    <row r="11" spans="1:5" ht="14.5">
      <c r="A11" s="121">
        <v>2009</v>
      </c>
      <c r="B11" s="12">
        <v>28465</v>
      </c>
      <c r="C11" s="10">
        <v>455346.17239999998</v>
      </c>
      <c r="D11" s="12">
        <f t="shared" si="0"/>
        <v>46624</v>
      </c>
      <c r="E11" s="12">
        <f t="shared" si="1"/>
        <v>695253.39423999994</v>
      </c>
    </row>
    <row r="12" spans="1:5" ht="14.5">
      <c r="A12" s="121">
        <v>2010</v>
      </c>
      <c r="B12" s="12">
        <v>18735</v>
      </c>
      <c r="C12" s="10">
        <v>313570.97480000003</v>
      </c>
      <c r="D12" s="12">
        <f t="shared" si="0"/>
        <v>65359</v>
      </c>
      <c r="E12" s="12">
        <f t="shared" si="1"/>
        <v>1008824.36904</v>
      </c>
    </row>
    <row r="13" spans="1:5" ht="14.5">
      <c r="A13" s="121">
        <v>2011</v>
      </c>
      <c r="B13" s="12">
        <v>12494</v>
      </c>
      <c r="C13" s="10">
        <v>211908.08499999999</v>
      </c>
      <c r="D13" s="12">
        <f t="shared" si="0"/>
        <v>77853</v>
      </c>
      <c r="E13" s="12">
        <f t="shared" si="1"/>
        <v>1220732.45404</v>
      </c>
    </row>
    <row r="14" spans="1:5" ht="14.5">
      <c r="A14" s="121">
        <v>2012</v>
      </c>
      <c r="B14" s="12">
        <v>17500</v>
      </c>
      <c r="C14" s="10">
        <v>298985.48125000001</v>
      </c>
      <c r="D14" s="12">
        <f t="shared" si="0"/>
        <v>95353</v>
      </c>
      <c r="E14" s="12">
        <f t="shared" si="1"/>
        <v>1519717.9352899999</v>
      </c>
    </row>
    <row r="15" spans="1:5" ht="14.5">
      <c r="A15" s="121">
        <v>2013</v>
      </c>
      <c r="B15" s="12">
        <v>23914</v>
      </c>
      <c r="C15" s="10">
        <v>418109.64624999999</v>
      </c>
      <c r="D15" s="12">
        <f t="shared" si="0"/>
        <v>119267</v>
      </c>
      <c r="E15" s="12">
        <f t="shared" si="1"/>
        <v>1937827.5815399999</v>
      </c>
    </row>
    <row r="16" spans="1:5" ht="14.5">
      <c r="A16" s="121">
        <v>2014</v>
      </c>
      <c r="B16" s="12">
        <v>45164</v>
      </c>
      <c r="C16" s="10">
        <v>802795.00055000011</v>
      </c>
      <c r="D16" s="12">
        <f t="shared" si="0"/>
        <v>164431</v>
      </c>
      <c r="E16" s="12">
        <f t="shared" si="1"/>
        <v>2740622.5820900002</v>
      </c>
    </row>
    <row r="17" spans="1:5" ht="14.5">
      <c r="A17" s="122">
        <v>2015</v>
      </c>
      <c r="B17" s="12">
        <v>50405</v>
      </c>
      <c r="C17" s="10">
        <v>924671.93075000064</v>
      </c>
      <c r="D17" s="12">
        <f t="shared" si="0"/>
        <v>214836</v>
      </c>
      <c r="E17" s="12">
        <f t="shared" si="1"/>
        <v>3665294.5128400009</v>
      </c>
    </row>
    <row r="18" spans="1:5" ht="14.5">
      <c r="A18" s="121">
        <v>2016</v>
      </c>
      <c r="B18" s="12">
        <v>38846</v>
      </c>
      <c r="C18" s="10">
        <v>723019.75420000008</v>
      </c>
      <c r="D18" s="12">
        <f t="shared" si="0"/>
        <v>253682</v>
      </c>
      <c r="E18" s="12">
        <f t="shared" si="1"/>
        <v>4388314.2670400012</v>
      </c>
    </row>
    <row r="19" spans="1:5" ht="14.5">
      <c r="A19" s="121">
        <v>2017</v>
      </c>
      <c r="B19" s="146">
        <v>28471</v>
      </c>
      <c r="C19" s="10">
        <v>582719.05384999979</v>
      </c>
      <c r="D19" s="12">
        <f t="shared" si="0"/>
        <v>282153</v>
      </c>
      <c r="E19" s="12">
        <f t="shared" si="1"/>
        <v>4971033.320890001</v>
      </c>
    </row>
    <row r="20" spans="1:5" ht="14.5">
      <c r="A20" s="121">
        <v>2018</v>
      </c>
      <c r="B20" s="146">
        <v>25468</v>
      </c>
      <c r="C20" s="10">
        <v>636579.62845000043</v>
      </c>
      <c r="D20" s="12">
        <f t="shared" si="0"/>
        <v>307621</v>
      </c>
      <c r="E20" s="12">
        <f t="shared" si="1"/>
        <v>5607612.9493400017</v>
      </c>
    </row>
    <row r="21" spans="1:5" ht="14.5">
      <c r="A21" s="121">
        <v>2019</v>
      </c>
      <c r="B21" s="146">
        <v>55419</v>
      </c>
      <c r="C21" s="10">
        <v>1440308.7563700024</v>
      </c>
      <c r="D21" s="12">
        <f t="shared" si="0"/>
        <v>363040</v>
      </c>
      <c r="E21" s="12">
        <f t="shared" si="1"/>
        <v>7047921.7057100041</v>
      </c>
    </row>
    <row r="22" spans="1:5" ht="14.5">
      <c r="A22" s="121">
        <v>2020</v>
      </c>
      <c r="B22" s="146">
        <v>49738</v>
      </c>
      <c r="C22" s="10">
        <v>1360319.9823</v>
      </c>
      <c r="D22" s="12">
        <f>+D21+B22</f>
        <v>412778</v>
      </c>
      <c r="E22" s="12">
        <f>+C22+E21</f>
        <v>8408241.6880100034</v>
      </c>
    </row>
    <row r="23" spans="1:5" ht="14.5">
      <c r="A23" s="121">
        <v>2021</v>
      </c>
      <c r="B23" s="146">
        <v>47596</v>
      </c>
      <c r="C23" s="10">
        <v>1445567.1397999986</v>
      </c>
      <c r="D23" s="12">
        <f>+D22+B23</f>
        <v>460374</v>
      </c>
      <c r="E23" s="12">
        <f>+C23+E22</f>
        <v>9853808.8278100025</v>
      </c>
    </row>
    <row r="24" spans="1:5" ht="14.5">
      <c r="A24" s="121">
        <v>2022</v>
      </c>
      <c r="B24" s="146">
        <v>37809</v>
      </c>
      <c r="C24" s="10">
        <v>1273215.4578000014</v>
      </c>
      <c r="D24" s="12">
        <f>+D23+B24</f>
        <v>498183</v>
      </c>
      <c r="E24" s="12">
        <f>+C24+E23</f>
        <v>11127024.285610003</v>
      </c>
    </row>
    <row r="25" spans="1:5" ht="14.5">
      <c r="A25" s="157" t="s">
        <v>134</v>
      </c>
      <c r="B25" s="146">
        <v>3735</v>
      </c>
      <c r="C25" s="10">
        <v>151076.90549999999</v>
      </c>
      <c r="D25" s="12">
        <f>+D24+B25</f>
        <v>501918</v>
      </c>
      <c r="E25" s="12">
        <f>+C25+E24</f>
        <v>11278101.191110004</v>
      </c>
    </row>
    <row r="26" spans="1:5" ht="10.5" customHeight="1">
      <c r="A26" s="231" t="str">
        <f>"Nota: Las colocaciones en dólares han sido convertidas a moneda nacional según el tipo de cambio contable de su período"</f>
        <v>Nota: Las colocaciones en dólares han sido convertidas a moneda nacional según el tipo de cambio contable de su período</v>
      </c>
      <c r="B26" s="231"/>
      <c r="C26" s="231"/>
      <c r="D26" s="231"/>
      <c r="E26" s="231"/>
    </row>
    <row r="27" spans="1:5" ht="10.5" customHeight="1">
      <c r="A27" s="232" t="s">
        <v>37</v>
      </c>
      <c r="B27" s="232"/>
      <c r="C27" s="232"/>
      <c r="D27" s="232"/>
      <c r="E27" s="232"/>
    </row>
    <row r="28" spans="1:5" ht="6" customHeight="1">
      <c r="A28" s="232" t="s">
        <v>135</v>
      </c>
      <c r="B28" s="232"/>
      <c r="C28" s="232"/>
      <c r="D28" s="232"/>
      <c r="E28" s="232"/>
    </row>
    <row r="29" spans="1:5" ht="6" customHeight="1">
      <c r="A29" s="232"/>
      <c r="B29" s="232"/>
      <c r="C29" s="232"/>
      <c r="D29" s="232"/>
      <c r="E29" s="232"/>
    </row>
    <row r="30" spans="1:5" ht="6.75" hidden="1" customHeight="1">
      <c r="A30" s="232"/>
      <c r="B30" s="232"/>
      <c r="C30" s="232"/>
      <c r="D30" s="232"/>
      <c r="E30" s="232"/>
    </row>
    <row r="31" spans="1:5" ht="18.75" customHeight="1">
      <c r="A31" s="225" t="s">
        <v>46</v>
      </c>
      <c r="B31" s="225"/>
      <c r="C31" s="225"/>
      <c r="D31" s="225"/>
      <c r="E31" s="225"/>
    </row>
    <row r="32" spans="1:5" ht="0.75" customHeight="1"/>
  </sheetData>
  <mergeCells count="8">
    <mergeCell ref="A31:E31"/>
    <mergeCell ref="A1:E1"/>
    <mergeCell ref="A2:A3"/>
    <mergeCell ref="B2:C2"/>
    <mergeCell ref="D2:E2"/>
    <mergeCell ref="A26:E26"/>
    <mergeCell ref="A27:E27"/>
    <mergeCell ref="A28:E30"/>
  </mergeCells>
  <hyperlinks>
    <hyperlink ref="A1" location="Índice!B3" display="1. PERÚ: DESEMBOLSOS DE BFH, AL 30 DE SETIEMBRE DE 2017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M60"/>
  <sheetViews>
    <sheetView zoomScale="76" zoomScaleNormal="76" zoomScaleSheetLayoutView="98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0" defaultRowHeight="14.5" zeroHeight="1"/>
  <cols>
    <col min="1" max="1" width="13.81640625" style="4" customWidth="1"/>
    <col min="2" max="6" width="7.54296875" style="4" customWidth="1"/>
    <col min="7" max="8" width="8.54296875" style="4" customWidth="1"/>
    <col min="9" max="10" width="8" style="4" customWidth="1"/>
    <col min="11" max="11" width="8.81640625" style="4" customWidth="1"/>
    <col min="12" max="12" width="8" style="4" customWidth="1"/>
    <col min="13" max="15" width="9" style="4" customWidth="1"/>
    <col min="16" max="16" width="8" style="4" customWidth="1"/>
    <col min="17" max="17" width="8.81640625" style="4" customWidth="1"/>
    <col min="18" max="18" width="9.7265625" style="4" customWidth="1"/>
    <col min="19" max="22" width="11.453125" style="4" customWidth="1"/>
    <col min="23" max="23" width="16.1796875" style="4" customWidth="1"/>
    <col min="24" max="25" width="7.54296875" style="4" hidden="1" customWidth="1"/>
    <col min="26" max="37" width="11.453125" style="4" hidden="1" customWidth="1"/>
    <col min="38" max="39" width="11.453125" style="28" hidden="1" customWidth="1"/>
    <col min="40" max="16384" width="11.453125" style="4" hidden="1"/>
  </cols>
  <sheetData>
    <row r="1" spans="1:39">
      <c r="A1" s="226" t="str">
        <f>"3. "&amp;Índice!B5</f>
        <v>3. PERÚ: DESEMBOLSOS DE BFH, SEGÚN DEPARTAMENTO, AL CIERRE DE ABRIL DE 2023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18"/>
      <c r="Y1" s="18"/>
    </row>
    <row r="2" spans="1:39">
      <c r="A2" s="29" t="s">
        <v>1</v>
      </c>
      <c r="B2" s="30" t="s">
        <v>36</v>
      </c>
      <c r="C2" s="124">
        <v>2004</v>
      </c>
      <c r="D2" s="124">
        <v>2005</v>
      </c>
      <c r="E2" s="124">
        <v>2006</v>
      </c>
      <c r="F2" s="124">
        <v>2007</v>
      </c>
      <c r="G2" s="124">
        <v>2008</v>
      </c>
      <c r="H2" s="124">
        <v>2009</v>
      </c>
      <c r="I2" s="124">
        <v>2010</v>
      </c>
      <c r="J2" s="124">
        <v>2011</v>
      </c>
      <c r="K2" s="124">
        <v>2012</v>
      </c>
      <c r="L2" s="124">
        <v>2013</v>
      </c>
      <c r="M2" s="124">
        <v>2014</v>
      </c>
      <c r="N2" s="124">
        <v>2015</v>
      </c>
      <c r="O2" s="124">
        <v>2016</v>
      </c>
      <c r="P2" s="124">
        <v>2017</v>
      </c>
      <c r="Q2" s="124">
        <v>2018</v>
      </c>
      <c r="R2" s="125">
        <f>'01'!A21</f>
        <v>2019</v>
      </c>
      <c r="S2" s="125">
        <v>2020</v>
      </c>
      <c r="T2" s="125">
        <v>2021</v>
      </c>
      <c r="U2" s="125">
        <f>+'02'!A47</f>
        <v>2022</v>
      </c>
      <c r="V2" s="125" t="str">
        <f>'02'!A48</f>
        <v>Ene-Abr 2023</v>
      </c>
      <c r="W2" s="32" t="s">
        <v>26</v>
      </c>
      <c r="AH2" s="28"/>
      <c r="AI2" s="28"/>
      <c r="AL2" s="4"/>
      <c r="AM2" s="4"/>
    </row>
    <row r="3" spans="1:39">
      <c r="A3" s="64"/>
      <c r="B3" s="34" t="s">
        <v>87</v>
      </c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AH3" s="28"/>
      <c r="AI3" s="28"/>
      <c r="AL3" s="4"/>
      <c r="AM3" s="4"/>
    </row>
    <row r="4" spans="1:39">
      <c r="A4" s="65" t="s">
        <v>26</v>
      </c>
      <c r="B4" s="66">
        <f>SUM(B5:B29)</f>
        <v>688</v>
      </c>
      <c r="C4" s="66">
        <f t="shared" ref="C4:S4" si="0">SUM(C5:C29)</f>
        <v>1912</v>
      </c>
      <c r="D4" s="66">
        <f t="shared" si="0"/>
        <v>1852</v>
      </c>
      <c r="E4" s="66">
        <f t="shared" si="0"/>
        <v>2025</v>
      </c>
      <c r="F4" s="66">
        <f t="shared" si="0"/>
        <v>2394</v>
      </c>
      <c r="G4" s="66">
        <f t="shared" si="0"/>
        <v>9288</v>
      </c>
      <c r="H4" s="66">
        <f t="shared" si="0"/>
        <v>28465</v>
      </c>
      <c r="I4" s="66">
        <f t="shared" si="0"/>
        <v>18735</v>
      </c>
      <c r="J4" s="66">
        <f t="shared" si="0"/>
        <v>12494</v>
      </c>
      <c r="K4" s="66">
        <f t="shared" si="0"/>
        <v>17500</v>
      </c>
      <c r="L4" s="66">
        <f t="shared" si="0"/>
        <v>23914</v>
      </c>
      <c r="M4" s="66">
        <f t="shared" si="0"/>
        <v>45164</v>
      </c>
      <c r="N4" s="66">
        <f t="shared" si="0"/>
        <v>50405</v>
      </c>
      <c r="O4" s="66">
        <f t="shared" si="0"/>
        <v>38846</v>
      </c>
      <c r="P4" s="66">
        <f t="shared" si="0"/>
        <v>28471</v>
      </c>
      <c r="Q4" s="66">
        <f t="shared" si="0"/>
        <v>25468</v>
      </c>
      <c r="R4" s="66">
        <f t="shared" si="0"/>
        <v>55419</v>
      </c>
      <c r="S4" s="66">
        <f t="shared" si="0"/>
        <v>49738</v>
      </c>
      <c r="T4" s="66">
        <f>SUM(T5:T29)</f>
        <v>47596</v>
      </c>
      <c r="U4" s="66">
        <f>SUM(U5:U29)</f>
        <v>37809</v>
      </c>
      <c r="V4" s="66">
        <f>SUM(V5:V29)</f>
        <v>3735</v>
      </c>
      <c r="W4" s="66">
        <f>SUM(W5:W29)</f>
        <v>501918</v>
      </c>
      <c r="AH4" s="28"/>
      <c r="AI4" s="28"/>
      <c r="AL4" s="4"/>
      <c r="AM4" s="4"/>
    </row>
    <row r="5" spans="1:39">
      <c r="A5" s="67" t="s">
        <v>23</v>
      </c>
      <c r="B5" s="11">
        <v>0</v>
      </c>
      <c r="C5" s="38">
        <v>0</v>
      </c>
      <c r="D5" s="38">
        <v>0</v>
      </c>
      <c r="E5" s="38">
        <v>0</v>
      </c>
      <c r="F5" s="38">
        <v>0</v>
      </c>
      <c r="G5" s="38">
        <v>22</v>
      </c>
      <c r="H5" s="38">
        <v>162</v>
      </c>
      <c r="I5" s="38">
        <v>53</v>
      </c>
      <c r="J5" s="38">
        <v>10</v>
      </c>
      <c r="K5" s="38">
        <v>90</v>
      </c>
      <c r="L5" s="38">
        <v>0</v>
      </c>
      <c r="M5" s="38">
        <v>151</v>
      </c>
      <c r="N5" s="38">
        <v>1117</v>
      </c>
      <c r="O5" s="38">
        <v>974</v>
      </c>
      <c r="P5" s="38">
        <v>498</v>
      </c>
      <c r="Q5" s="38">
        <v>243</v>
      </c>
      <c r="R5" s="38">
        <v>778</v>
      </c>
      <c r="S5" s="38">
        <v>627</v>
      </c>
      <c r="T5" s="38">
        <v>640</v>
      </c>
      <c r="U5" s="38">
        <v>366</v>
      </c>
      <c r="V5" s="38">
        <v>37</v>
      </c>
      <c r="W5" s="162">
        <f>+SUM(B5:V5)</f>
        <v>5768</v>
      </c>
      <c r="AH5" s="28"/>
      <c r="AI5" s="28"/>
      <c r="AL5" s="4"/>
      <c r="AM5" s="4"/>
    </row>
    <row r="6" spans="1:39" s="158" customFormat="1">
      <c r="A6" s="160" t="s">
        <v>16</v>
      </c>
      <c r="B6" s="11">
        <v>45</v>
      </c>
      <c r="C6" s="38">
        <v>66</v>
      </c>
      <c r="D6" s="38">
        <v>116</v>
      </c>
      <c r="E6" s="38">
        <v>15</v>
      </c>
      <c r="F6" s="38">
        <v>36</v>
      </c>
      <c r="G6" s="38">
        <v>55</v>
      </c>
      <c r="H6" s="38">
        <v>433</v>
      </c>
      <c r="I6" s="38">
        <v>164</v>
      </c>
      <c r="J6" s="38">
        <v>790</v>
      </c>
      <c r="K6" s="38">
        <v>515</v>
      </c>
      <c r="L6" s="38">
        <v>682</v>
      </c>
      <c r="M6" s="38">
        <v>2145</v>
      </c>
      <c r="N6" s="38">
        <v>2452</v>
      </c>
      <c r="O6" s="38">
        <v>1995</v>
      </c>
      <c r="P6" s="38">
        <v>1244</v>
      </c>
      <c r="Q6" s="38">
        <v>912</v>
      </c>
      <c r="R6" s="38">
        <v>2190</v>
      </c>
      <c r="S6" s="38">
        <v>1713</v>
      </c>
      <c r="T6" s="38">
        <v>1815</v>
      </c>
      <c r="U6" s="38">
        <v>1145</v>
      </c>
      <c r="V6" s="38">
        <v>27</v>
      </c>
      <c r="W6" s="161">
        <f t="shared" ref="W6:W28" si="1">+SUM(B6:V6)</f>
        <v>18555</v>
      </c>
      <c r="AH6" s="159"/>
      <c r="AI6" s="159"/>
    </row>
    <row r="7" spans="1:39">
      <c r="A7" s="67" t="s">
        <v>22</v>
      </c>
      <c r="B7" s="11">
        <v>0</v>
      </c>
      <c r="C7" s="38">
        <v>0</v>
      </c>
      <c r="D7" s="38">
        <v>0</v>
      </c>
      <c r="E7" s="38">
        <v>0</v>
      </c>
      <c r="F7" s="38">
        <v>0</v>
      </c>
      <c r="G7" s="38">
        <v>17</v>
      </c>
      <c r="H7" s="38">
        <v>120</v>
      </c>
      <c r="I7" s="38">
        <v>44</v>
      </c>
      <c r="J7" s="38">
        <v>2</v>
      </c>
      <c r="K7" s="38">
        <v>25</v>
      </c>
      <c r="L7" s="38">
        <v>62</v>
      </c>
      <c r="M7" s="38">
        <v>231</v>
      </c>
      <c r="N7" s="38">
        <v>319</v>
      </c>
      <c r="O7" s="38">
        <v>255</v>
      </c>
      <c r="P7" s="38">
        <v>194</v>
      </c>
      <c r="Q7" s="38">
        <v>179</v>
      </c>
      <c r="R7" s="38">
        <v>1288</v>
      </c>
      <c r="S7" s="38">
        <v>1039</v>
      </c>
      <c r="T7" s="38">
        <v>745</v>
      </c>
      <c r="U7" s="38">
        <v>394</v>
      </c>
      <c r="V7" s="38">
        <v>12</v>
      </c>
      <c r="W7" s="68">
        <f t="shared" si="1"/>
        <v>4926</v>
      </c>
      <c r="AH7" s="28"/>
      <c r="AI7" s="28"/>
      <c r="AL7" s="4"/>
      <c r="AM7" s="4"/>
    </row>
    <row r="8" spans="1:39">
      <c r="A8" s="69" t="s">
        <v>6</v>
      </c>
      <c r="B8" s="11">
        <v>74</v>
      </c>
      <c r="C8" s="38">
        <v>63</v>
      </c>
      <c r="D8" s="38">
        <v>199</v>
      </c>
      <c r="E8" s="38">
        <v>69</v>
      </c>
      <c r="F8" s="38">
        <v>65</v>
      </c>
      <c r="G8" s="38">
        <v>123</v>
      </c>
      <c r="H8" s="38">
        <v>891</v>
      </c>
      <c r="I8" s="38">
        <v>389</v>
      </c>
      <c r="J8" s="38">
        <v>92</v>
      </c>
      <c r="K8" s="38">
        <v>472</v>
      </c>
      <c r="L8" s="38">
        <v>190</v>
      </c>
      <c r="M8" s="38">
        <v>471</v>
      </c>
      <c r="N8" s="38">
        <v>706</v>
      </c>
      <c r="O8" s="38">
        <v>753</v>
      </c>
      <c r="P8" s="38">
        <v>364</v>
      </c>
      <c r="Q8" s="38">
        <v>951</v>
      </c>
      <c r="R8" s="38">
        <v>1370</v>
      </c>
      <c r="S8" s="38">
        <v>1030</v>
      </c>
      <c r="T8" s="38">
        <v>1116</v>
      </c>
      <c r="U8" s="38">
        <v>586</v>
      </c>
      <c r="V8" s="38">
        <v>11</v>
      </c>
      <c r="W8" s="68">
        <f t="shared" si="1"/>
        <v>9985</v>
      </c>
      <c r="AH8" s="28"/>
      <c r="AI8" s="28"/>
      <c r="AL8" s="4"/>
      <c r="AM8" s="4"/>
    </row>
    <row r="9" spans="1:39">
      <c r="A9" s="69" t="s">
        <v>19</v>
      </c>
      <c r="B9" s="11">
        <v>0</v>
      </c>
      <c r="C9" s="38">
        <v>0</v>
      </c>
      <c r="D9" s="38">
        <v>101</v>
      </c>
      <c r="E9" s="38">
        <v>14</v>
      </c>
      <c r="F9" s="38">
        <v>3</v>
      </c>
      <c r="G9" s="38">
        <v>8</v>
      </c>
      <c r="H9" s="38">
        <v>145</v>
      </c>
      <c r="I9" s="38">
        <v>24</v>
      </c>
      <c r="J9" s="38">
        <v>4</v>
      </c>
      <c r="K9" s="38">
        <v>174</v>
      </c>
      <c r="L9" s="38">
        <v>240</v>
      </c>
      <c r="M9" s="38">
        <v>972</v>
      </c>
      <c r="N9" s="38">
        <v>1207</v>
      </c>
      <c r="O9" s="38">
        <v>967</v>
      </c>
      <c r="P9" s="38">
        <v>350</v>
      </c>
      <c r="Q9" s="38">
        <v>139</v>
      </c>
      <c r="R9" s="38">
        <v>1087</v>
      </c>
      <c r="S9" s="38">
        <v>1494</v>
      </c>
      <c r="T9" s="38">
        <v>893</v>
      </c>
      <c r="U9" s="38">
        <v>539</v>
      </c>
      <c r="V9" s="38">
        <v>1</v>
      </c>
      <c r="W9" s="68">
        <f t="shared" si="1"/>
        <v>8362</v>
      </c>
      <c r="AH9" s="28"/>
      <c r="AI9" s="28"/>
      <c r="AL9" s="4"/>
      <c r="AM9" s="4"/>
    </row>
    <row r="10" spans="1:39">
      <c r="A10" s="69" t="s">
        <v>15</v>
      </c>
      <c r="B10" s="11">
        <v>0</v>
      </c>
      <c r="C10" s="38">
        <v>0</v>
      </c>
      <c r="D10" s="38">
        <v>0</v>
      </c>
      <c r="E10" s="38">
        <v>0</v>
      </c>
      <c r="F10" s="38">
        <v>0</v>
      </c>
      <c r="G10" s="38">
        <v>14</v>
      </c>
      <c r="H10" s="38">
        <v>113</v>
      </c>
      <c r="I10" s="38">
        <v>61</v>
      </c>
      <c r="J10" s="38">
        <v>1</v>
      </c>
      <c r="K10" s="38">
        <v>52</v>
      </c>
      <c r="L10" s="38">
        <v>230</v>
      </c>
      <c r="M10" s="38">
        <v>244</v>
      </c>
      <c r="N10" s="38">
        <v>531</v>
      </c>
      <c r="O10" s="38">
        <v>841</v>
      </c>
      <c r="P10" s="38">
        <v>303</v>
      </c>
      <c r="Q10" s="38">
        <v>275</v>
      </c>
      <c r="R10" s="38">
        <v>853</v>
      </c>
      <c r="S10" s="38">
        <v>784</v>
      </c>
      <c r="T10" s="38">
        <v>648</v>
      </c>
      <c r="U10" s="38">
        <v>511</v>
      </c>
      <c r="V10" s="38">
        <v>6</v>
      </c>
      <c r="W10" s="68">
        <f t="shared" si="1"/>
        <v>5467</v>
      </c>
      <c r="AH10" s="28"/>
      <c r="AI10" s="28"/>
      <c r="AL10" s="4"/>
      <c r="AM10" s="4"/>
    </row>
    <row r="11" spans="1:39">
      <c r="A11" s="69" t="s">
        <v>5</v>
      </c>
      <c r="B11" s="11">
        <v>0</v>
      </c>
      <c r="C11" s="38">
        <v>619</v>
      </c>
      <c r="D11" s="38">
        <v>441</v>
      </c>
      <c r="E11" s="38">
        <v>216</v>
      </c>
      <c r="F11" s="38">
        <v>266</v>
      </c>
      <c r="G11" s="38">
        <v>829</v>
      </c>
      <c r="H11" s="38">
        <v>1063</v>
      </c>
      <c r="I11" s="38">
        <v>666</v>
      </c>
      <c r="J11" s="38">
        <v>370</v>
      </c>
      <c r="K11" s="38">
        <v>193</v>
      </c>
      <c r="L11" s="38">
        <v>337</v>
      </c>
      <c r="M11" s="38">
        <v>920</v>
      </c>
      <c r="N11" s="38">
        <v>1165</v>
      </c>
      <c r="O11" s="38">
        <v>891</v>
      </c>
      <c r="P11" s="38">
        <v>343</v>
      </c>
      <c r="Q11" s="38">
        <v>181</v>
      </c>
      <c r="R11" s="38">
        <v>641</v>
      </c>
      <c r="S11" s="38">
        <v>688</v>
      </c>
      <c r="T11" s="38">
        <v>670</v>
      </c>
      <c r="U11" s="38">
        <v>276</v>
      </c>
      <c r="V11" s="38">
        <v>10</v>
      </c>
      <c r="W11" s="68">
        <f t="shared" si="1"/>
        <v>10785</v>
      </c>
      <c r="AH11" s="28"/>
      <c r="AI11" s="28"/>
      <c r="AL11" s="4"/>
      <c r="AM11" s="4"/>
    </row>
    <row r="12" spans="1:39">
      <c r="A12" s="69" t="s">
        <v>9</v>
      </c>
      <c r="B12" s="11">
        <v>0</v>
      </c>
      <c r="C12" s="38">
        <v>0</v>
      </c>
      <c r="D12" s="38">
        <v>15</v>
      </c>
      <c r="E12" s="38">
        <v>70</v>
      </c>
      <c r="F12" s="38">
        <v>13</v>
      </c>
      <c r="G12" s="38">
        <v>68</v>
      </c>
      <c r="H12" s="38">
        <v>157</v>
      </c>
      <c r="I12" s="38">
        <v>98</v>
      </c>
      <c r="J12" s="38">
        <v>86</v>
      </c>
      <c r="K12" s="38">
        <v>0</v>
      </c>
      <c r="L12" s="38">
        <v>13</v>
      </c>
      <c r="M12" s="38">
        <v>96</v>
      </c>
      <c r="N12" s="38">
        <v>384</v>
      </c>
      <c r="O12" s="38">
        <v>290</v>
      </c>
      <c r="P12" s="38">
        <v>85</v>
      </c>
      <c r="Q12" s="38">
        <v>121</v>
      </c>
      <c r="R12" s="38">
        <v>551</v>
      </c>
      <c r="S12" s="38">
        <v>361</v>
      </c>
      <c r="T12" s="38">
        <v>336</v>
      </c>
      <c r="U12" s="38">
        <v>289</v>
      </c>
      <c r="V12" s="38">
        <v>1</v>
      </c>
      <c r="W12" s="68">
        <f t="shared" si="1"/>
        <v>3034</v>
      </c>
      <c r="AH12" s="28"/>
      <c r="AI12" s="28"/>
      <c r="AL12" s="4"/>
      <c r="AM12" s="4"/>
    </row>
    <row r="13" spans="1:39">
      <c r="A13" s="69" t="s">
        <v>30</v>
      </c>
      <c r="B13" s="11">
        <v>0</v>
      </c>
      <c r="C13" s="38">
        <v>0</v>
      </c>
      <c r="D13" s="38">
        <v>0</v>
      </c>
      <c r="E13" s="38">
        <v>0</v>
      </c>
      <c r="F13" s="38">
        <v>3</v>
      </c>
      <c r="G13" s="38">
        <v>58</v>
      </c>
      <c r="H13" s="38">
        <v>105</v>
      </c>
      <c r="I13" s="38">
        <v>84</v>
      </c>
      <c r="J13" s="38">
        <v>34</v>
      </c>
      <c r="K13" s="38">
        <v>24</v>
      </c>
      <c r="L13" s="38">
        <v>0</v>
      </c>
      <c r="M13" s="38">
        <v>361</v>
      </c>
      <c r="N13" s="38">
        <v>1212</v>
      </c>
      <c r="O13" s="38">
        <v>1163</v>
      </c>
      <c r="P13" s="38">
        <v>901</v>
      </c>
      <c r="Q13" s="38">
        <v>325</v>
      </c>
      <c r="R13" s="38">
        <v>2285</v>
      </c>
      <c r="S13" s="38">
        <v>1738</v>
      </c>
      <c r="T13" s="38">
        <v>1492</v>
      </c>
      <c r="U13" s="38">
        <v>645</v>
      </c>
      <c r="V13" s="38">
        <v>39</v>
      </c>
      <c r="W13" s="68">
        <f t="shared" si="1"/>
        <v>10469</v>
      </c>
      <c r="AH13" s="28"/>
      <c r="AI13" s="28"/>
      <c r="AL13" s="4"/>
      <c r="AM13" s="4"/>
    </row>
    <row r="14" spans="1:39">
      <c r="A14" s="69" t="s">
        <v>20</v>
      </c>
      <c r="B14" s="11">
        <v>0</v>
      </c>
      <c r="C14" s="38">
        <v>0</v>
      </c>
      <c r="D14" s="38">
        <v>0</v>
      </c>
      <c r="E14" s="38">
        <v>0</v>
      </c>
      <c r="F14" s="38">
        <v>39</v>
      </c>
      <c r="G14" s="38">
        <v>47</v>
      </c>
      <c r="H14" s="38">
        <v>2</v>
      </c>
      <c r="I14" s="38">
        <v>1</v>
      </c>
      <c r="J14" s="38">
        <v>49</v>
      </c>
      <c r="K14" s="38">
        <v>99</v>
      </c>
      <c r="L14" s="38">
        <v>101</v>
      </c>
      <c r="M14" s="38">
        <v>419</v>
      </c>
      <c r="N14" s="38">
        <v>492</v>
      </c>
      <c r="O14" s="38">
        <v>368</v>
      </c>
      <c r="P14" s="38">
        <v>229</v>
      </c>
      <c r="Q14" s="38">
        <v>117</v>
      </c>
      <c r="R14" s="38">
        <v>898</v>
      </c>
      <c r="S14" s="38">
        <v>640</v>
      </c>
      <c r="T14" s="38">
        <v>562</v>
      </c>
      <c r="U14" s="38">
        <v>563</v>
      </c>
      <c r="V14" s="38">
        <v>1</v>
      </c>
      <c r="W14" s="68">
        <f t="shared" si="1"/>
        <v>4627</v>
      </c>
      <c r="AH14" s="28"/>
      <c r="AI14" s="28"/>
      <c r="AL14" s="4"/>
      <c r="AM14" s="4"/>
    </row>
    <row r="15" spans="1:39">
      <c r="A15" s="69" t="s">
        <v>7</v>
      </c>
      <c r="B15" s="11">
        <v>0</v>
      </c>
      <c r="C15" s="38">
        <v>182</v>
      </c>
      <c r="D15" s="38">
        <v>24</v>
      </c>
      <c r="E15" s="38">
        <v>184</v>
      </c>
      <c r="F15" s="38">
        <v>769</v>
      </c>
      <c r="G15" s="38">
        <v>2933</v>
      </c>
      <c r="H15" s="38">
        <v>7747</v>
      </c>
      <c r="I15" s="38">
        <v>8467</v>
      </c>
      <c r="J15" s="38">
        <v>5983</v>
      </c>
      <c r="K15" s="38">
        <v>9070</v>
      </c>
      <c r="L15" s="38">
        <v>6925</v>
      </c>
      <c r="M15" s="38">
        <v>10678</v>
      </c>
      <c r="N15" s="38">
        <v>7839</v>
      </c>
      <c r="O15" s="38">
        <v>5429</v>
      </c>
      <c r="P15" s="38">
        <v>4005</v>
      </c>
      <c r="Q15" s="38">
        <v>2009</v>
      </c>
      <c r="R15" s="38">
        <v>6754</v>
      </c>
      <c r="S15" s="38">
        <v>4079</v>
      </c>
      <c r="T15" s="38">
        <v>4674</v>
      </c>
      <c r="U15" s="38">
        <v>4448</v>
      </c>
      <c r="V15" s="38">
        <v>1005</v>
      </c>
      <c r="W15" s="162">
        <f t="shared" si="1"/>
        <v>93204</v>
      </c>
      <c r="AH15" s="28"/>
      <c r="AI15" s="28"/>
      <c r="AL15" s="4"/>
      <c r="AM15" s="4"/>
    </row>
    <row r="16" spans="1:39">
      <c r="A16" s="69" t="s">
        <v>17</v>
      </c>
      <c r="B16" s="11">
        <v>0</v>
      </c>
      <c r="C16" s="38">
        <v>0</v>
      </c>
      <c r="D16" s="38">
        <v>9</v>
      </c>
      <c r="E16" s="38">
        <v>0</v>
      </c>
      <c r="F16" s="38">
        <v>0</v>
      </c>
      <c r="G16" s="38">
        <v>1</v>
      </c>
      <c r="H16" s="38">
        <v>106</v>
      </c>
      <c r="I16" s="38">
        <v>100</v>
      </c>
      <c r="J16" s="38">
        <v>62</v>
      </c>
      <c r="K16" s="38">
        <v>259</v>
      </c>
      <c r="L16" s="38">
        <v>1027</v>
      </c>
      <c r="M16" s="38">
        <v>1313</v>
      </c>
      <c r="N16" s="38">
        <v>1314</v>
      </c>
      <c r="O16" s="38">
        <v>1102</v>
      </c>
      <c r="P16" s="38">
        <v>932</v>
      </c>
      <c r="Q16" s="38">
        <v>230</v>
      </c>
      <c r="R16" s="38">
        <v>1720</v>
      </c>
      <c r="S16" s="38">
        <v>1966</v>
      </c>
      <c r="T16" s="38">
        <v>1303</v>
      </c>
      <c r="U16" s="38">
        <v>629</v>
      </c>
      <c r="V16" s="38">
        <v>13</v>
      </c>
      <c r="W16" s="68">
        <f t="shared" si="1"/>
        <v>12086</v>
      </c>
      <c r="AH16" s="28"/>
      <c r="AI16" s="28"/>
      <c r="AL16" s="4"/>
      <c r="AM16" s="4"/>
    </row>
    <row r="17" spans="1:39">
      <c r="A17" s="69" t="s">
        <v>3</v>
      </c>
      <c r="B17" s="11">
        <v>0</v>
      </c>
      <c r="C17" s="38">
        <v>0</v>
      </c>
      <c r="D17" s="38">
        <v>123</v>
      </c>
      <c r="E17" s="38">
        <v>152</v>
      </c>
      <c r="F17" s="38">
        <v>383</v>
      </c>
      <c r="G17" s="38">
        <v>1727</v>
      </c>
      <c r="H17" s="38">
        <v>5882</v>
      </c>
      <c r="I17" s="38">
        <v>2828</v>
      </c>
      <c r="J17" s="38">
        <v>1920</v>
      </c>
      <c r="K17" s="38">
        <v>1884</v>
      </c>
      <c r="L17" s="38">
        <v>5015</v>
      </c>
      <c r="M17" s="38">
        <v>8070</v>
      </c>
      <c r="N17" s="38">
        <v>9817</v>
      </c>
      <c r="O17" s="38">
        <v>6461</v>
      </c>
      <c r="P17" s="38">
        <v>5277</v>
      </c>
      <c r="Q17" s="38">
        <v>3337</v>
      </c>
      <c r="R17" s="38">
        <v>9502</v>
      </c>
      <c r="S17" s="145">
        <v>6590</v>
      </c>
      <c r="T17" s="38">
        <v>7648</v>
      </c>
      <c r="U17" s="38">
        <v>7076</v>
      </c>
      <c r="V17" s="38">
        <v>860</v>
      </c>
      <c r="W17" s="68">
        <f t="shared" si="1"/>
        <v>84552</v>
      </c>
      <c r="AH17" s="28"/>
      <c r="AI17" s="28"/>
      <c r="AL17" s="4"/>
      <c r="AM17" s="4"/>
    </row>
    <row r="18" spans="1:39">
      <c r="A18" s="69" t="s">
        <v>4</v>
      </c>
      <c r="B18" s="11">
        <v>52</v>
      </c>
      <c r="C18" s="38">
        <v>129</v>
      </c>
      <c r="D18" s="38">
        <v>51</v>
      </c>
      <c r="E18" s="38">
        <v>415</v>
      </c>
      <c r="F18" s="38">
        <v>42</v>
      </c>
      <c r="G18" s="38">
        <v>158</v>
      </c>
      <c r="H18" s="38">
        <v>1016</v>
      </c>
      <c r="I18" s="38">
        <v>515</v>
      </c>
      <c r="J18" s="38">
        <v>390</v>
      </c>
      <c r="K18" s="38">
        <v>348</v>
      </c>
      <c r="L18" s="38">
        <v>1384</v>
      </c>
      <c r="M18" s="38">
        <v>2012</v>
      </c>
      <c r="N18" s="38">
        <v>2908</v>
      </c>
      <c r="O18" s="38">
        <v>2046</v>
      </c>
      <c r="P18" s="38">
        <v>3796</v>
      </c>
      <c r="Q18" s="38">
        <v>5816</v>
      </c>
      <c r="R18" s="38">
        <v>3974</v>
      </c>
      <c r="S18" s="38">
        <v>4489</v>
      </c>
      <c r="T18" s="38">
        <v>4712</v>
      </c>
      <c r="U18" s="38">
        <v>4302</v>
      </c>
      <c r="V18" s="38">
        <v>386</v>
      </c>
      <c r="W18" s="68">
        <f t="shared" si="1"/>
        <v>38941</v>
      </c>
      <c r="AH18" s="28"/>
      <c r="AI18" s="28"/>
      <c r="AL18" s="4"/>
      <c r="AM18" s="4"/>
    </row>
    <row r="19" spans="1:39" s="208" customFormat="1">
      <c r="A19" s="205" t="s">
        <v>2</v>
      </c>
      <c r="B19" s="206">
        <v>364</v>
      </c>
      <c r="C19" s="207">
        <v>799</v>
      </c>
      <c r="D19" s="207">
        <v>686</v>
      </c>
      <c r="E19" s="207">
        <v>645</v>
      </c>
      <c r="F19" s="207">
        <v>345</v>
      </c>
      <c r="G19" s="207">
        <v>1938</v>
      </c>
      <c r="H19" s="207">
        <v>4858</v>
      </c>
      <c r="I19" s="207">
        <v>1972</v>
      </c>
      <c r="J19" s="207">
        <v>1100</v>
      </c>
      <c r="K19" s="207">
        <v>2006</v>
      </c>
      <c r="L19" s="207">
        <v>2913</v>
      </c>
      <c r="M19" s="207">
        <v>4756</v>
      </c>
      <c r="N19" s="207">
        <v>3640</v>
      </c>
      <c r="O19" s="207">
        <v>3459</v>
      </c>
      <c r="P19" s="207">
        <v>1742</v>
      </c>
      <c r="Q19" s="207">
        <v>1435</v>
      </c>
      <c r="R19" s="207">
        <v>3455</v>
      </c>
      <c r="S19" s="207">
        <v>2747</v>
      </c>
      <c r="T19" s="207">
        <v>3055</v>
      </c>
      <c r="U19" s="207">
        <v>4389</v>
      </c>
      <c r="V19" s="207">
        <v>219</v>
      </c>
      <c r="W19" s="204">
        <f>+SUM(B19:V19)</f>
        <v>46523</v>
      </c>
      <c r="AH19" s="209"/>
      <c r="AI19" s="209"/>
    </row>
    <row r="20" spans="1:39">
      <c r="A20" s="69" t="s">
        <v>13</v>
      </c>
      <c r="B20" s="11">
        <v>0</v>
      </c>
      <c r="C20" s="38">
        <v>0</v>
      </c>
      <c r="D20" s="38">
        <v>34</v>
      </c>
      <c r="E20" s="38">
        <v>38</v>
      </c>
      <c r="F20" s="38">
        <v>41</v>
      </c>
      <c r="G20" s="38">
        <v>19</v>
      </c>
      <c r="H20" s="38">
        <v>348</v>
      </c>
      <c r="I20" s="38">
        <v>229</v>
      </c>
      <c r="J20" s="38">
        <v>8</v>
      </c>
      <c r="K20" s="38">
        <v>280</v>
      </c>
      <c r="L20" s="38">
        <v>107</v>
      </c>
      <c r="M20" s="38">
        <v>309</v>
      </c>
      <c r="N20" s="38">
        <v>506</v>
      </c>
      <c r="O20" s="38">
        <v>626</v>
      </c>
      <c r="P20" s="38">
        <v>361</v>
      </c>
      <c r="Q20" s="38">
        <v>166</v>
      </c>
      <c r="R20" s="38">
        <v>502</v>
      </c>
      <c r="S20" s="38">
        <v>555</v>
      </c>
      <c r="T20" s="38">
        <v>762</v>
      </c>
      <c r="U20" s="38">
        <v>401</v>
      </c>
      <c r="V20" s="38">
        <v>1</v>
      </c>
      <c r="W20" s="68">
        <f t="shared" si="1"/>
        <v>5293</v>
      </c>
      <c r="AH20" s="28"/>
      <c r="AI20" s="28"/>
      <c r="AL20" s="4"/>
      <c r="AM20" s="4"/>
    </row>
    <row r="21" spans="1:39">
      <c r="A21" s="69" t="s">
        <v>29</v>
      </c>
      <c r="B21" s="11">
        <v>0</v>
      </c>
      <c r="C21" s="38">
        <v>0</v>
      </c>
      <c r="D21" s="38">
        <v>0</v>
      </c>
      <c r="E21" s="38">
        <v>0</v>
      </c>
      <c r="F21" s="38">
        <v>97</v>
      </c>
      <c r="G21" s="38">
        <v>103</v>
      </c>
      <c r="H21" s="38">
        <v>33</v>
      </c>
      <c r="I21" s="38">
        <v>1</v>
      </c>
      <c r="J21" s="38">
        <v>0</v>
      </c>
      <c r="K21" s="38">
        <v>0</v>
      </c>
      <c r="L21" s="38">
        <v>0</v>
      </c>
      <c r="M21" s="38">
        <v>3</v>
      </c>
      <c r="N21" s="38">
        <v>22</v>
      </c>
      <c r="O21" s="38">
        <v>10</v>
      </c>
      <c r="P21" s="38">
        <v>0</v>
      </c>
      <c r="Q21" s="38">
        <v>50</v>
      </c>
      <c r="R21" s="38">
        <v>52</v>
      </c>
      <c r="S21" s="38">
        <v>0</v>
      </c>
      <c r="T21" s="38">
        <v>0</v>
      </c>
      <c r="U21" s="38">
        <v>0</v>
      </c>
      <c r="V21" s="38">
        <v>0</v>
      </c>
      <c r="W21" s="68">
        <f t="shared" si="1"/>
        <v>371</v>
      </c>
      <c r="AH21" s="28"/>
      <c r="AI21" s="28"/>
      <c r="AL21" s="4"/>
      <c r="AM21" s="4"/>
    </row>
    <row r="22" spans="1:39">
      <c r="A22" s="69" t="s">
        <v>18</v>
      </c>
      <c r="B22" s="11">
        <v>0</v>
      </c>
      <c r="C22" s="38">
        <v>0</v>
      </c>
      <c r="D22" s="38">
        <v>0</v>
      </c>
      <c r="E22" s="38">
        <v>0</v>
      </c>
      <c r="F22" s="38">
        <v>20</v>
      </c>
      <c r="G22" s="38">
        <v>62</v>
      </c>
      <c r="H22" s="38">
        <v>87</v>
      </c>
      <c r="I22" s="38">
        <v>27</v>
      </c>
      <c r="J22" s="38">
        <v>13</v>
      </c>
      <c r="K22" s="38">
        <v>25</v>
      </c>
      <c r="L22" s="38">
        <v>107</v>
      </c>
      <c r="M22" s="38">
        <v>275</v>
      </c>
      <c r="N22" s="38">
        <v>109</v>
      </c>
      <c r="O22" s="38">
        <v>63</v>
      </c>
      <c r="P22" s="38">
        <v>1</v>
      </c>
      <c r="Q22" s="38">
        <v>68</v>
      </c>
      <c r="R22" s="38">
        <v>62</v>
      </c>
      <c r="S22" s="38">
        <v>211</v>
      </c>
      <c r="T22" s="38">
        <v>270</v>
      </c>
      <c r="U22" s="38">
        <v>129</v>
      </c>
      <c r="V22" s="38">
        <v>41</v>
      </c>
      <c r="W22" s="68">
        <f t="shared" si="1"/>
        <v>1570</v>
      </c>
      <c r="AH22" s="28"/>
      <c r="AI22" s="28"/>
      <c r="AL22" s="4"/>
      <c r="AM22" s="4"/>
    </row>
    <row r="23" spans="1:39">
      <c r="A23" s="69" t="s">
        <v>24</v>
      </c>
      <c r="B23" s="11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51</v>
      </c>
      <c r="L23" s="38">
        <v>24</v>
      </c>
      <c r="M23" s="38">
        <v>60</v>
      </c>
      <c r="N23" s="38">
        <v>138</v>
      </c>
      <c r="O23" s="38">
        <v>121</v>
      </c>
      <c r="P23" s="38">
        <v>109</v>
      </c>
      <c r="Q23" s="38">
        <v>2</v>
      </c>
      <c r="R23" s="38">
        <v>127</v>
      </c>
      <c r="S23" s="38">
        <v>105</v>
      </c>
      <c r="T23" s="38">
        <v>185</v>
      </c>
      <c r="U23" s="38">
        <v>67</v>
      </c>
      <c r="V23" s="38">
        <v>0</v>
      </c>
      <c r="W23" s="68">
        <f t="shared" si="1"/>
        <v>989</v>
      </c>
      <c r="AH23" s="28"/>
      <c r="AI23" s="28"/>
      <c r="AL23" s="4"/>
      <c r="AM23" s="4"/>
    </row>
    <row r="24" spans="1:39">
      <c r="A24" s="69" t="s">
        <v>11</v>
      </c>
      <c r="B24" s="11">
        <v>0</v>
      </c>
      <c r="C24" s="38">
        <v>0</v>
      </c>
      <c r="D24" s="38">
        <v>3</v>
      </c>
      <c r="E24" s="38">
        <v>42</v>
      </c>
      <c r="F24" s="38">
        <v>42</v>
      </c>
      <c r="G24" s="38">
        <v>199</v>
      </c>
      <c r="H24" s="38">
        <v>2115</v>
      </c>
      <c r="I24" s="38">
        <v>1268</v>
      </c>
      <c r="J24" s="38">
        <v>648</v>
      </c>
      <c r="K24" s="38">
        <v>1200</v>
      </c>
      <c r="L24" s="38">
        <v>3603</v>
      </c>
      <c r="M24" s="38">
        <v>6512</v>
      </c>
      <c r="N24" s="38">
        <v>7673</v>
      </c>
      <c r="O24" s="38">
        <v>5624</v>
      </c>
      <c r="P24" s="38">
        <v>4879</v>
      </c>
      <c r="Q24" s="38">
        <v>6781</v>
      </c>
      <c r="R24" s="38">
        <v>9507</v>
      </c>
      <c r="S24" s="38">
        <v>10792</v>
      </c>
      <c r="T24" s="38">
        <v>8826</v>
      </c>
      <c r="U24" s="38">
        <v>5630</v>
      </c>
      <c r="V24" s="38">
        <v>791</v>
      </c>
      <c r="W24" s="68">
        <f t="shared" si="1"/>
        <v>76135</v>
      </c>
      <c r="AH24" s="28"/>
      <c r="AI24" s="28"/>
      <c r="AL24" s="4"/>
      <c r="AM24" s="4"/>
    </row>
    <row r="25" spans="1:39">
      <c r="A25" s="69" t="s">
        <v>10</v>
      </c>
      <c r="B25" s="11">
        <v>153</v>
      </c>
      <c r="C25" s="38">
        <v>54</v>
      </c>
      <c r="D25" s="38">
        <v>8</v>
      </c>
      <c r="E25" s="38">
        <v>4</v>
      </c>
      <c r="F25" s="38">
        <v>61</v>
      </c>
      <c r="G25" s="38">
        <v>58</v>
      </c>
      <c r="H25" s="38">
        <v>137</v>
      </c>
      <c r="I25" s="38">
        <v>143</v>
      </c>
      <c r="J25" s="38">
        <v>410</v>
      </c>
      <c r="K25" s="38">
        <v>143</v>
      </c>
      <c r="L25" s="38">
        <v>40</v>
      </c>
      <c r="M25" s="38">
        <v>85</v>
      </c>
      <c r="N25" s="38">
        <v>801</v>
      </c>
      <c r="O25" s="38">
        <v>82</v>
      </c>
      <c r="P25" s="38">
        <v>62</v>
      </c>
      <c r="Q25" s="38">
        <v>53</v>
      </c>
      <c r="R25" s="38">
        <v>258</v>
      </c>
      <c r="S25" s="38">
        <v>50</v>
      </c>
      <c r="T25" s="38">
        <v>56</v>
      </c>
      <c r="U25" s="38">
        <v>111</v>
      </c>
      <c r="V25" s="38">
        <v>171</v>
      </c>
      <c r="W25" s="68">
        <f t="shared" si="1"/>
        <v>2940</v>
      </c>
      <c r="AH25" s="28"/>
      <c r="AI25" s="28"/>
      <c r="AL25" s="4"/>
      <c r="AM25" s="4"/>
    </row>
    <row r="26" spans="1:39">
      <c r="A26" s="69" t="s">
        <v>14</v>
      </c>
      <c r="B26" s="11">
        <v>0</v>
      </c>
      <c r="C26" s="38">
        <v>0</v>
      </c>
      <c r="D26" s="38">
        <v>0</v>
      </c>
      <c r="E26" s="38">
        <v>0</v>
      </c>
      <c r="F26" s="38">
        <v>38</v>
      </c>
      <c r="G26" s="38">
        <v>833</v>
      </c>
      <c r="H26" s="38">
        <v>2864</v>
      </c>
      <c r="I26" s="38">
        <v>1578</v>
      </c>
      <c r="J26" s="38">
        <v>522</v>
      </c>
      <c r="K26" s="38">
        <v>286</v>
      </c>
      <c r="L26" s="38">
        <v>754</v>
      </c>
      <c r="M26" s="38">
        <v>3993</v>
      </c>
      <c r="N26" s="38">
        <v>5012</v>
      </c>
      <c r="O26" s="38">
        <v>4226</v>
      </c>
      <c r="P26" s="38">
        <v>2099</v>
      </c>
      <c r="Q26" s="38">
        <v>1601</v>
      </c>
      <c r="R26" s="38">
        <v>6030</v>
      </c>
      <c r="S26" s="38">
        <v>5902</v>
      </c>
      <c r="T26" s="38">
        <v>5553</v>
      </c>
      <c r="U26" s="38">
        <v>3597</v>
      </c>
      <c r="V26" s="38">
        <v>79</v>
      </c>
      <c r="W26" s="68">
        <f>+SUM(B26:V26)</f>
        <v>44967</v>
      </c>
      <c r="AH26" s="28"/>
      <c r="AI26" s="28"/>
      <c r="AL26" s="4"/>
      <c r="AM26" s="4"/>
    </row>
    <row r="27" spans="1:39">
      <c r="A27" s="69" t="s">
        <v>8</v>
      </c>
      <c r="B27" s="11">
        <v>0</v>
      </c>
      <c r="C27" s="38">
        <v>0</v>
      </c>
      <c r="D27" s="38">
        <v>42</v>
      </c>
      <c r="E27" s="38">
        <v>161</v>
      </c>
      <c r="F27" s="38">
        <v>131</v>
      </c>
      <c r="G27" s="38">
        <v>10</v>
      </c>
      <c r="H27" s="38">
        <v>33</v>
      </c>
      <c r="I27" s="38">
        <v>21</v>
      </c>
      <c r="J27" s="38">
        <v>0</v>
      </c>
      <c r="K27" s="38">
        <v>30</v>
      </c>
      <c r="L27" s="38">
        <v>1</v>
      </c>
      <c r="M27" s="38">
        <v>91</v>
      </c>
      <c r="N27" s="38">
        <v>337</v>
      </c>
      <c r="O27" s="38">
        <v>711</v>
      </c>
      <c r="P27" s="38">
        <v>179</v>
      </c>
      <c r="Q27" s="38">
        <v>221</v>
      </c>
      <c r="R27" s="38">
        <v>254</v>
      </c>
      <c r="S27" s="38">
        <v>437</v>
      </c>
      <c r="T27" s="38">
        <v>123</v>
      </c>
      <c r="U27" s="38">
        <v>280</v>
      </c>
      <c r="V27" s="38">
        <v>0</v>
      </c>
      <c r="W27" s="68">
        <f t="shared" si="1"/>
        <v>3062</v>
      </c>
      <c r="AH27" s="28"/>
      <c r="AI27" s="28"/>
      <c r="AL27" s="4"/>
      <c r="AM27" s="4"/>
    </row>
    <row r="28" spans="1:39">
      <c r="A28" s="69" t="s">
        <v>12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30</v>
      </c>
      <c r="I28" s="38">
        <v>1</v>
      </c>
      <c r="J28" s="38">
        <v>0</v>
      </c>
      <c r="K28" s="38">
        <v>131</v>
      </c>
      <c r="L28" s="38">
        <v>5</v>
      </c>
      <c r="M28" s="38">
        <v>466</v>
      </c>
      <c r="N28" s="38">
        <v>270</v>
      </c>
      <c r="O28" s="38">
        <v>167</v>
      </c>
      <c r="P28" s="38">
        <v>181</v>
      </c>
      <c r="Q28" s="38">
        <v>82</v>
      </c>
      <c r="R28" s="38">
        <v>542</v>
      </c>
      <c r="S28" s="38">
        <v>621</v>
      </c>
      <c r="T28" s="38">
        <v>300</v>
      </c>
      <c r="U28" s="38">
        <v>609</v>
      </c>
      <c r="V28" s="38">
        <v>20</v>
      </c>
      <c r="W28" s="68">
        <f t="shared" si="1"/>
        <v>3425</v>
      </c>
      <c r="AH28" s="28"/>
      <c r="AI28" s="28"/>
      <c r="AL28" s="4"/>
      <c r="AM28" s="4"/>
    </row>
    <row r="29" spans="1:39">
      <c r="A29" s="114" t="s">
        <v>21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6</v>
      </c>
      <c r="H29" s="115">
        <v>18</v>
      </c>
      <c r="I29" s="115">
        <v>1</v>
      </c>
      <c r="J29" s="115">
        <v>0</v>
      </c>
      <c r="K29" s="115">
        <v>143</v>
      </c>
      <c r="L29" s="115">
        <v>154</v>
      </c>
      <c r="M29" s="115">
        <v>531</v>
      </c>
      <c r="N29" s="115">
        <v>434</v>
      </c>
      <c r="O29" s="115">
        <v>222</v>
      </c>
      <c r="P29" s="115">
        <v>337</v>
      </c>
      <c r="Q29" s="115">
        <v>174</v>
      </c>
      <c r="R29" s="115">
        <v>739</v>
      </c>
      <c r="S29" s="115">
        <v>1080</v>
      </c>
      <c r="T29" s="115">
        <v>1212</v>
      </c>
      <c r="U29" s="115">
        <v>827</v>
      </c>
      <c r="V29" s="115">
        <v>4</v>
      </c>
      <c r="W29" s="126">
        <f>+SUM(B29:V29)</f>
        <v>5882</v>
      </c>
      <c r="AH29" s="28"/>
      <c r="AI29" s="28"/>
      <c r="AL29" s="4"/>
      <c r="AM29" s="4"/>
    </row>
    <row r="30" spans="1:39">
      <c r="A30" s="18"/>
      <c r="B30" s="34" t="s">
        <v>89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H30" s="28"/>
      <c r="AI30" s="28"/>
      <c r="AL30" s="4"/>
      <c r="AM30" s="4"/>
    </row>
    <row r="31" spans="1:39">
      <c r="A31" s="65" t="s">
        <v>26</v>
      </c>
      <c r="B31" s="66">
        <f t="shared" ref="B31:U31" si="2">SUM(B32:B56)</f>
        <v>8613.8100000000013</v>
      </c>
      <c r="C31" s="66">
        <f t="shared" si="2"/>
        <v>23310.899999999987</v>
      </c>
      <c r="D31" s="66">
        <f t="shared" si="2"/>
        <v>21998.420400000003</v>
      </c>
      <c r="E31" s="66">
        <f t="shared" si="2"/>
        <v>23677.975839999999</v>
      </c>
      <c r="F31" s="66">
        <f t="shared" si="2"/>
        <v>27885.9228</v>
      </c>
      <c r="G31" s="66">
        <f t="shared" si="2"/>
        <v>134420.19280000002</v>
      </c>
      <c r="H31" s="66">
        <f t="shared" si="2"/>
        <v>455346.17239999998</v>
      </c>
      <c r="I31" s="66">
        <f t="shared" si="2"/>
        <v>313570.97480000003</v>
      </c>
      <c r="J31" s="66">
        <f t="shared" si="2"/>
        <v>211908.08500000002</v>
      </c>
      <c r="K31" s="66">
        <f t="shared" si="2"/>
        <v>298985.48124999995</v>
      </c>
      <c r="L31" s="66">
        <f t="shared" si="2"/>
        <v>418109.64625000005</v>
      </c>
      <c r="M31" s="66">
        <f t="shared" si="2"/>
        <v>802795.00055</v>
      </c>
      <c r="N31" s="66">
        <f t="shared" si="2"/>
        <v>924671.93074999971</v>
      </c>
      <c r="O31" s="66">
        <f t="shared" si="2"/>
        <v>723019.75419999997</v>
      </c>
      <c r="P31" s="66">
        <f t="shared" si="2"/>
        <v>582719.05385000003</v>
      </c>
      <c r="Q31" s="66">
        <f t="shared" si="2"/>
        <v>636579.62844999996</v>
      </c>
      <c r="R31" s="66">
        <f t="shared" si="2"/>
        <v>1440308.7563700003</v>
      </c>
      <c r="S31" s="66">
        <f t="shared" si="2"/>
        <v>1360319.9823</v>
      </c>
      <c r="T31" s="66">
        <f t="shared" si="2"/>
        <v>1445567.1398</v>
      </c>
      <c r="U31" s="66">
        <f t="shared" si="2"/>
        <v>1273215.4577999997</v>
      </c>
      <c r="V31" s="66">
        <f>SUM(V32:V56)</f>
        <v>151076.90549999999</v>
      </c>
      <c r="W31" s="66">
        <f>SUM(W32:W56)</f>
        <v>11278101.191109998</v>
      </c>
      <c r="AH31" s="28"/>
      <c r="AI31" s="28"/>
      <c r="AL31" s="4"/>
      <c r="AM31" s="4"/>
    </row>
    <row r="32" spans="1:39">
      <c r="A32" s="67" t="s">
        <v>23</v>
      </c>
      <c r="B32" s="11">
        <v>0</v>
      </c>
      <c r="C32" s="38">
        <v>0</v>
      </c>
      <c r="D32" s="38">
        <v>0</v>
      </c>
      <c r="E32" s="38">
        <v>0</v>
      </c>
      <c r="F32" s="38">
        <v>0</v>
      </c>
      <c r="G32" s="38">
        <v>328.3</v>
      </c>
      <c r="H32" s="38">
        <v>2649.85</v>
      </c>
      <c r="I32" s="38">
        <v>887.75</v>
      </c>
      <c r="J32" s="38">
        <v>167.5</v>
      </c>
      <c r="K32" s="38">
        <v>1527.03</v>
      </c>
      <c r="L32" s="38">
        <v>0</v>
      </c>
      <c r="M32" s="38">
        <v>2653.15</v>
      </c>
      <c r="N32" s="38">
        <v>20152.189999999999</v>
      </c>
      <c r="O32" s="38">
        <v>17825.689999999999</v>
      </c>
      <c r="P32" s="38">
        <v>9200.7199999999993</v>
      </c>
      <c r="Q32" s="38">
        <v>5025.9624999999996</v>
      </c>
      <c r="R32" s="38">
        <v>17762.3675</v>
      </c>
      <c r="S32" s="38">
        <v>15210.195</v>
      </c>
      <c r="T32" s="38">
        <v>16889.47</v>
      </c>
      <c r="U32" s="38">
        <v>10460.049999999999</v>
      </c>
      <c r="V32" s="38">
        <v>1441.3125</v>
      </c>
      <c r="W32" s="68">
        <f>+SUM(B32:V32)</f>
        <v>122181.53749999999</v>
      </c>
      <c r="AH32" s="28"/>
      <c r="AI32" s="28"/>
      <c r="AL32" s="4"/>
      <c r="AM32" s="4"/>
    </row>
    <row r="33" spans="1:39">
      <c r="A33" s="69" t="s">
        <v>16</v>
      </c>
      <c r="B33" s="43">
        <v>563.77079999999989</v>
      </c>
      <c r="C33" s="43">
        <v>826.3728000000001</v>
      </c>
      <c r="D33" s="43">
        <v>1416.9168000000006</v>
      </c>
      <c r="E33" s="38">
        <v>176.42520000000002</v>
      </c>
      <c r="F33" s="43">
        <v>408.59839999999991</v>
      </c>
      <c r="G33" s="43">
        <v>884.4</v>
      </c>
      <c r="H33" s="43">
        <v>7212.55</v>
      </c>
      <c r="I33" s="43">
        <v>2805.74</v>
      </c>
      <c r="J33" s="43">
        <v>13550.09</v>
      </c>
      <c r="K33" s="43">
        <v>8641.9650000000001</v>
      </c>
      <c r="L33" s="43">
        <v>11882.225</v>
      </c>
      <c r="M33" s="43">
        <v>37602.955000000002</v>
      </c>
      <c r="N33" s="43">
        <v>42065.42</v>
      </c>
      <c r="O33" s="38">
        <v>33810.805</v>
      </c>
      <c r="P33" s="38">
        <v>22416.692500000001</v>
      </c>
      <c r="Q33" s="38">
        <v>21614.455000000002</v>
      </c>
      <c r="R33" s="38">
        <v>51293.824829999998</v>
      </c>
      <c r="S33" s="38">
        <v>43360.548900000002</v>
      </c>
      <c r="T33" s="38">
        <v>49379.152999999998</v>
      </c>
      <c r="U33" s="38">
        <v>33034.567999999999</v>
      </c>
      <c r="V33" s="38">
        <v>1016.975</v>
      </c>
      <c r="W33" s="68">
        <f t="shared" ref="W33:W56" si="3">+SUM(B33:V33)</f>
        <v>383964.45123000001</v>
      </c>
      <c r="AH33" s="28"/>
      <c r="AI33" s="28"/>
      <c r="AL33" s="4"/>
      <c r="AM33" s="4"/>
    </row>
    <row r="34" spans="1:39">
      <c r="A34" s="69" t="s">
        <v>22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274.02999999999997</v>
      </c>
      <c r="H34" s="43">
        <v>1973.15</v>
      </c>
      <c r="I34" s="43">
        <v>733.65</v>
      </c>
      <c r="J34" s="43">
        <v>26.8</v>
      </c>
      <c r="K34" s="43">
        <v>423.70499999999998</v>
      </c>
      <c r="L34" s="43">
        <v>1070.895</v>
      </c>
      <c r="M34" s="43">
        <v>4700.3948</v>
      </c>
      <c r="N34" s="43">
        <v>7894.2186999999994</v>
      </c>
      <c r="O34" s="38">
        <v>6666.4706000000015</v>
      </c>
      <c r="P34" s="38">
        <v>5273.714899999999</v>
      </c>
      <c r="Q34" s="38">
        <v>5312.2729500000032</v>
      </c>
      <c r="R34" s="38">
        <v>40412.876509999995</v>
      </c>
      <c r="S34" s="38">
        <v>34429.714500000002</v>
      </c>
      <c r="T34" s="38">
        <v>25654.746800000001</v>
      </c>
      <c r="U34" s="38">
        <v>13589.559100000002</v>
      </c>
      <c r="V34" s="38">
        <v>387.45</v>
      </c>
      <c r="W34" s="68">
        <f t="shared" si="3"/>
        <v>148823.64886000002</v>
      </c>
      <c r="AH34" s="28"/>
      <c r="AI34" s="28"/>
      <c r="AL34" s="4"/>
      <c r="AM34" s="4"/>
    </row>
    <row r="35" spans="1:39">
      <c r="A35" s="69" t="s">
        <v>6</v>
      </c>
      <c r="B35" s="43">
        <v>927.15839999999992</v>
      </c>
      <c r="C35" s="43">
        <v>762.47280000000001</v>
      </c>
      <c r="D35" s="43">
        <v>2353.7796000000003</v>
      </c>
      <c r="E35" s="43">
        <v>812.66759999999999</v>
      </c>
      <c r="F35" s="43">
        <v>791.32600000000002</v>
      </c>
      <c r="G35" s="43">
        <v>1492.1679999999999</v>
      </c>
      <c r="H35" s="43">
        <v>15258.27</v>
      </c>
      <c r="I35" s="43">
        <v>6845.75</v>
      </c>
      <c r="J35" s="43">
        <v>1647.25</v>
      </c>
      <c r="K35" s="43">
        <v>6964.9</v>
      </c>
      <c r="L35" s="43">
        <v>3255.1849999999999</v>
      </c>
      <c r="M35" s="43">
        <v>8313.27</v>
      </c>
      <c r="N35" s="43">
        <v>12662.504999999999</v>
      </c>
      <c r="O35" s="38">
        <v>13760.19</v>
      </c>
      <c r="P35" s="38">
        <v>8613.768</v>
      </c>
      <c r="Q35" s="38">
        <v>28860.234</v>
      </c>
      <c r="R35" s="38">
        <v>36255.093000000001</v>
      </c>
      <c r="S35" s="38">
        <v>26765.724899999997</v>
      </c>
      <c r="T35" s="38">
        <v>33833.633999999998</v>
      </c>
      <c r="U35" s="38">
        <v>17763.91</v>
      </c>
      <c r="V35" s="38">
        <v>339.8</v>
      </c>
      <c r="W35" s="68">
        <f t="shared" si="3"/>
        <v>228279.05629999997</v>
      </c>
      <c r="AH35" s="28"/>
      <c r="AI35" s="28"/>
      <c r="AL35" s="4"/>
      <c r="AM35" s="4"/>
    </row>
    <row r="36" spans="1:39">
      <c r="A36" s="69" t="s">
        <v>19</v>
      </c>
      <c r="B36" s="43">
        <v>0</v>
      </c>
      <c r="C36" s="43">
        <v>0</v>
      </c>
      <c r="D36" s="43">
        <v>1182.492</v>
      </c>
      <c r="E36" s="43">
        <v>164.94839999999999</v>
      </c>
      <c r="F36" s="43">
        <v>34.106399999999994</v>
      </c>
      <c r="G36" s="43">
        <v>134</v>
      </c>
      <c r="H36" s="43">
        <v>2428.75</v>
      </c>
      <c r="I36" s="43">
        <v>401.22</v>
      </c>
      <c r="J36" s="43">
        <v>67</v>
      </c>
      <c r="K36" s="43">
        <v>2890.415</v>
      </c>
      <c r="L36" s="43">
        <v>4139.76</v>
      </c>
      <c r="M36" s="43">
        <v>18499.858</v>
      </c>
      <c r="N36" s="43">
        <v>28417.870849999985</v>
      </c>
      <c r="O36" s="38">
        <v>22947.700649999988</v>
      </c>
      <c r="P36" s="38">
        <v>8440.3679000000047</v>
      </c>
      <c r="Q36" s="38">
        <v>3689.0902500000011</v>
      </c>
      <c r="R36" s="38">
        <v>33091.042039999978</v>
      </c>
      <c r="S36" s="38">
        <v>49906.408900000024</v>
      </c>
      <c r="T36" s="38">
        <v>33336.996000000006</v>
      </c>
      <c r="U36" s="38">
        <v>19145.925599999999</v>
      </c>
      <c r="V36" s="38">
        <v>41.676000000000002</v>
      </c>
      <c r="W36" s="68">
        <f t="shared" si="3"/>
        <v>228959.62798999998</v>
      </c>
      <c r="AH36" s="28"/>
      <c r="AI36" s="28"/>
      <c r="AL36" s="4"/>
      <c r="AM36" s="4"/>
    </row>
    <row r="37" spans="1:39">
      <c r="A37" s="69" t="s">
        <v>15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234.5</v>
      </c>
      <c r="H37" s="43">
        <v>1892.75</v>
      </c>
      <c r="I37" s="43">
        <v>1021.75</v>
      </c>
      <c r="J37" s="43">
        <v>16.75</v>
      </c>
      <c r="K37" s="43">
        <v>902.77</v>
      </c>
      <c r="L37" s="43">
        <v>3982.085</v>
      </c>
      <c r="M37" s="43">
        <v>4285.2250000000004</v>
      </c>
      <c r="N37" s="43">
        <v>9568.0249999999996</v>
      </c>
      <c r="O37" s="38">
        <v>15355.135</v>
      </c>
      <c r="P37" s="38">
        <v>6279.7150000000001</v>
      </c>
      <c r="Q37" s="38">
        <v>6787.3549999999996</v>
      </c>
      <c r="R37" s="38">
        <v>19517.192500000001</v>
      </c>
      <c r="S37" s="38">
        <v>19451.02</v>
      </c>
      <c r="T37" s="38">
        <v>17566.75</v>
      </c>
      <c r="U37" s="38">
        <v>14191.25</v>
      </c>
      <c r="V37" s="38">
        <v>259.875</v>
      </c>
      <c r="W37" s="68">
        <f t="shared" si="3"/>
        <v>121312.14750000001</v>
      </c>
      <c r="AH37" s="28"/>
      <c r="AI37" s="28"/>
      <c r="AL37" s="4"/>
      <c r="AM37" s="4"/>
    </row>
    <row r="38" spans="1:39">
      <c r="A38" s="69" t="s">
        <v>5</v>
      </c>
      <c r="B38" s="43">
        <v>0</v>
      </c>
      <c r="C38" s="43">
        <v>7326.9791999999843</v>
      </c>
      <c r="D38" s="43">
        <v>5248.4976000000006</v>
      </c>
      <c r="E38" s="43">
        <v>2522.3598400000001</v>
      </c>
      <c r="F38" s="43">
        <v>3016.9687999999996</v>
      </c>
      <c r="G38" s="43">
        <v>13131.546799999998</v>
      </c>
      <c r="H38" s="43">
        <v>17233.3524</v>
      </c>
      <c r="I38" s="43">
        <v>10995.589199999999</v>
      </c>
      <c r="J38" s="43">
        <v>6314.65</v>
      </c>
      <c r="K38" s="43">
        <v>3148.64</v>
      </c>
      <c r="L38" s="43">
        <v>5795.8050000000003</v>
      </c>
      <c r="M38" s="43">
        <v>16220.405000000001</v>
      </c>
      <c r="N38" s="43">
        <v>20734.669999999998</v>
      </c>
      <c r="O38" s="38">
        <v>15542.15345</v>
      </c>
      <c r="P38" s="38">
        <v>5697.0783499999998</v>
      </c>
      <c r="Q38" s="38">
        <v>4163.9399999999996</v>
      </c>
      <c r="R38" s="38">
        <v>14639.942000000003</v>
      </c>
      <c r="S38" s="38">
        <v>17066.138899999998</v>
      </c>
      <c r="T38" s="38">
        <v>17770.900000000001</v>
      </c>
      <c r="U38" s="38">
        <v>7639.3056999999999</v>
      </c>
      <c r="V38" s="38">
        <v>402.5</v>
      </c>
      <c r="W38" s="68">
        <f t="shared" si="3"/>
        <v>194611.42223999996</v>
      </c>
      <c r="AH38" s="28"/>
      <c r="AI38" s="28"/>
      <c r="AL38" s="4"/>
      <c r="AM38" s="4"/>
    </row>
    <row r="39" spans="1:39">
      <c r="A39" s="69" t="s">
        <v>9</v>
      </c>
      <c r="B39" s="43">
        <v>0</v>
      </c>
      <c r="C39" s="43">
        <v>0</v>
      </c>
      <c r="D39" s="43">
        <v>175.91759999999999</v>
      </c>
      <c r="E39" s="43">
        <v>823.44600000000003</v>
      </c>
      <c r="F39" s="43">
        <v>146.43360000000004</v>
      </c>
      <c r="G39" s="43">
        <v>1012.2784</v>
      </c>
      <c r="H39" s="43">
        <v>2282.85</v>
      </c>
      <c r="I39" s="43">
        <v>1683.55</v>
      </c>
      <c r="J39" s="43">
        <v>1541.76</v>
      </c>
      <c r="K39" s="43">
        <v>0</v>
      </c>
      <c r="L39" s="43">
        <v>240.5</v>
      </c>
      <c r="M39" s="43">
        <v>2105.9925999999996</v>
      </c>
      <c r="N39" s="43">
        <v>9258.4524500000007</v>
      </c>
      <c r="O39" s="38">
        <v>6463.2380500000008</v>
      </c>
      <c r="P39" s="38">
        <v>2319.8851</v>
      </c>
      <c r="Q39" s="38">
        <v>3704.1953000000008</v>
      </c>
      <c r="R39" s="38">
        <v>14516.168109999999</v>
      </c>
      <c r="S39" s="38">
        <v>11945.471300000001</v>
      </c>
      <c r="T39" s="38">
        <v>11342.513000000001</v>
      </c>
      <c r="U39" s="38">
        <v>9046.8559999999998</v>
      </c>
      <c r="V39" s="38">
        <v>55.567999999999998</v>
      </c>
      <c r="W39" s="68">
        <f t="shared" si="3"/>
        <v>78665.07551000001</v>
      </c>
      <c r="AH39" s="28"/>
      <c r="AI39" s="28"/>
      <c r="AL39" s="4"/>
      <c r="AM39" s="4"/>
    </row>
    <row r="40" spans="1:39">
      <c r="A40" s="69" t="s">
        <v>30</v>
      </c>
      <c r="B40" s="43">
        <v>0</v>
      </c>
      <c r="C40" s="43">
        <v>0</v>
      </c>
      <c r="D40" s="43">
        <v>0</v>
      </c>
      <c r="E40" s="43">
        <v>0</v>
      </c>
      <c r="F40" s="43">
        <v>28.14</v>
      </c>
      <c r="G40" s="43">
        <v>911.2</v>
      </c>
      <c r="H40" s="43">
        <v>1698.45</v>
      </c>
      <c r="I40" s="43">
        <v>1407.05</v>
      </c>
      <c r="J40" s="43">
        <v>568.02</v>
      </c>
      <c r="K40" s="43">
        <v>411.315</v>
      </c>
      <c r="L40" s="4">
        <v>0</v>
      </c>
      <c r="M40" s="43">
        <v>8827.2909000000018</v>
      </c>
      <c r="N40" s="43">
        <v>32415.319549999989</v>
      </c>
      <c r="O40" s="43">
        <v>31965.950199999981</v>
      </c>
      <c r="P40" s="38">
        <v>25196.124250000001</v>
      </c>
      <c r="Q40" s="38">
        <v>10392.436119999998</v>
      </c>
      <c r="R40" s="38">
        <v>78685.803959999947</v>
      </c>
      <c r="S40" s="38">
        <v>64532.404050000005</v>
      </c>
      <c r="T40" s="38">
        <v>59236.967799999999</v>
      </c>
      <c r="U40" s="38">
        <v>26607.407999999999</v>
      </c>
      <c r="V40" s="38">
        <v>1625.364</v>
      </c>
      <c r="W40" s="68">
        <f t="shared" si="3"/>
        <v>344509.24382999993</v>
      </c>
      <c r="AH40" s="28"/>
      <c r="AI40" s="28"/>
      <c r="AL40" s="4"/>
      <c r="AM40" s="4"/>
    </row>
    <row r="41" spans="1:39">
      <c r="A41" s="69" t="s">
        <v>20</v>
      </c>
      <c r="B41" s="43">
        <v>0</v>
      </c>
      <c r="C41" s="43">
        <v>0</v>
      </c>
      <c r="D41" s="43">
        <v>0</v>
      </c>
      <c r="E41" s="43">
        <v>0</v>
      </c>
      <c r="F41" s="43">
        <v>522.6</v>
      </c>
      <c r="G41" s="43">
        <v>629.79999999999995</v>
      </c>
      <c r="H41" s="43">
        <v>26.8</v>
      </c>
      <c r="I41" s="43">
        <v>17.75</v>
      </c>
      <c r="J41" s="43">
        <v>882</v>
      </c>
      <c r="K41" s="43">
        <v>1666.3150000000001</v>
      </c>
      <c r="L41" s="43">
        <v>1771.7850000000001</v>
      </c>
      <c r="M41" s="43">
        <v>7424.34</v>
      </c>
      <c r="N41" s="43">
        <v>8861.6149999999998</v>
      </c>
      <c r="O41" s="38">
        <v>6788.8045499999998</v>
      </c>
      <c r="P41" s="38">
        <v>4315.8501999999989</v>
      </c>
      <c r="Q41" s="38">
        <v>2723.5617299999994</v>
      </c>
      <c r="R41" s="38">
        <v>21856.620300000006</v>
      </c>
      <c r="S41" s="38">
        <v>16191.973749999996</v>
      </c>
      <c r="T41" s="38">
        <v>15140.903800000002</v>
      </c>
      <c r="U41" s="38">
        <v>15914.772299999999</v>
      </c>
      <c r="V41" s="38">
        <v>27.6</v>
      </c>
      <c r="W41" s="68">
        <f t="shared" si="3"/>
        <v>104763.09163</v>
      </c>
      <c r="AH41" s="28"/>
      <c r="AI41" s="28"/>
      <c r="AL41" s="4"/>
      <c r="AM41" s="4"/>
    </row>
    <row r="42" spans="1:39">
      <c r="A42" s="160" t="s">
        <v>7</v>
      </c>
      <c r="B42" s="43">
        <v>0</v>
      </c>
      <c r="C42" s="43">
        <v>2251.1627999999996</v>
      </c>
      <c r="D42" s="43">
        <v>282.32279999999997</v>
      </c>
      <c r="E42" s="43">
        <v>2190.6791999999996</v>
      </c>
      <c r="F42" s="43">
        <v>10027.547199999999</v>
      </c>
      <c r="G42" s="43">
        <v>43423.359600000011</v>
      </c>
      <c r="H42" s="43">
        <v>123963.83</v>
      </c>
      <c r="I42" s="43">
        <v>141973.04060000001</v>
      </c>
      <c r="J42" s="43">
        <v>102008.785</v>
      </c>
      <c r="K42" s="43">
        <v>157438.05624999999</v>
      </c>
      <c r="L42" s="43">
        <v>122510.01625</v>
      </c>
      <c r="M42" s="43">
        <v>188629.82375000001</v>
      </c>
      <c r="N42" s="43">
        <v>139312.905</v>
      </c>
      <c r="O42" s="38">
        <v>94583.938949999996</v>
      </c>
      <c r="P42" s="38">
        <v>74947.855299999981</v>
      </c>
      <c r="Q42" s="38">
        <v>52002.64157</v>
      </c>
      <c r="R42" s="38">
        <v>171299.3826800001</v>
      </c>
      <c r="S42" s="38">
        <v>105193.74099999997</v>
      </c>
      <c r="T42" s="38">
        <v>142892.77179999999</v>
      </c>
      <c r="U42" s="38">
        <v>148592.64170000001</v>
      </c>
      <c r="V42" s="38">
        <v>39720.957499999997</v>
      </c>
      <c r="W42" s="68">
        <f t="shared" si="3"/>
        <v>1863245.4589500001</v>
      </c>
      <c r="AH42" s="28"/>
      <c r="AI42" s="28"/>
      <c r="AL42" s="4"/>
      <c r="AM42" s="4"/>
    </row>
    <row r="43" spans="1:39">
      <c r="A43" s="69" t="s">
        <v>17</v>
      </c>
      <c r="B43" s="43">
        <v>0</v>
      </c>
      <c r="C43" s="43">
        <v>0</v>
      </c>
      <c r="D43" s="43">
        <v>105.51600000000001</v>
      </c>
      <c r="E43" s="43">
        <v>0</v>
      </c>
      <c r="F43" s="43">
        <v>0</v>
      </c>
      <c r="G43" s="43">
        <v>6.7</v>
      </c>
      <c r="H43" s="43">
        <v>1775.65</v>
      </c>
      <c r="I43" s="43">
        <v>1715.9</v>
      </c>
      <c r="J43" s="43">
        <v>1092.25</v>
      </c>
      <c r="K43" s="43">
        <v>4409.0749999999998</v>
      </c>
      <c r="L43" s="43">
        <v>17640.744999999999</v>
      </c>
      <c r="M43" s="43">
        <v>24205.722999999994</v>
      </c>
      <c r="N43" s="43">
        <v>27966.209199999994</v>
      </c>
      <c r="O43" s="38">
        <v>23826.924949999993</v>
      </c>
      <c r="P43" s="38">
        <v>19666.762750000002</v>
      </c>
      <c r="Q43" s="38">
        <v>5955.5677200000027</v>
      </c>
      <c r="R43" s="38">
        <v>49790.719459999993</v>
      </c>
      <c r="S43" s="38">
        <v>60589.518899999988</v>
      </c>
      <c r="T43" s="38">
        <v>42584.077250000002</v>
      </c>
      <c r="U43" s="38">
        <v>21114.280200000001</v>
      </c>
      <c r="V43" s="38">
        <v>472.40570000000002</v>
      </c>
      <c r="W43" s="68">
        <f t="shared" si="3"/>
        <v>302918.02512999997</v>
      </c>
      <c r="AH43" s="28"/>
      <c r="AI43" s="28"/>
      <c r="AL43" s="4"/>
      <c r="AM43" s="4"/>
    </row>
    <row r="44" spans="1:39">
      <c r="A44" s="69" t="s">
        <v>3</v>
      </c>
      <c r="B44" s="43">
        <v>0</v>
      </c>
      <c r="C44" s="43">
        <v>0</v>
      </c>
      <c r="D44" s="43">
        <v>1461.816</v>
      </c>
      <c r="E44" s="43">
        <v>1775.9555999999995</v>
      </c>
      <c r="F44" s="43">
        <v>4565.481600000001</v>
      </c>
      <c r="G44" s="43">
        <v>26346.579600000001</v>
      </c>
      <c r="H44" s="43">
        <v>98399.51</v>
      </c>
      <c r="I44" s="43">
        <v>48694.485000000001</v>
      </c>
      <c r="J44" s="43">
        <v>33597.800000000003</v>
      </c>
      <c r="K44" s="43">
        <v>34234</v>
      </c>
      <c r="L44" s="43">
        <v>88436.29</v>
      </c>
      <c r="M44" s="43">
        <v>143935.285</v>
      </c>
      <c r="N44" s="43">
        <v>177467.39</v>
      </c>
      <c r="O44" s="38">
        <v>126985.58500000001</v>
      </c>
      <c r="P44" s="38">
        <v>113705.36315</v>
      </c>
      <c r="Q44" s="38">
        <v>94082.754499999995</v>
      </c>
      <c r="R44" s="38">
        <v>275108.10350000003</v>
      </c>
      <c r="S44" s="38">
        <v>192603.86550000001</v>
      </c>
      <c r="T44" s="38">
        <v>248236.53954999999</v>
      </c>
      <c r="U44" s="38">
        <v>253626.39585000003</v>
      </c>
      <c r="V44" s="38">
        <v>35230.911</v>
      </c>
      <c r="W44" s="68">
        <f t="shared" si="3"/>
        <v>1998494.1108500001</v>
      </c>
      <c r="AH44" s="28"/>
      <c r="AI44" s="28"/>
      <c r="AL44" s="4"/>
      <c r="AM44" s="4"/>
    </row>
    <row r="45" spans="1:39">
      <c r="A45" s="69" t="s">
        <v>4</v>
      </c>
      <c r="B45" s="43">
        <v>649.02240000000006</v>
      </c>
      <c r="C45" s="43">
        <v>1610.9316000000001</v>
      </c>
      <c r="D45" s="43">
        <v>599.25599999999986</v>
      </c>
      <c r="E45" s="43">
        <v>4873.6224000000011</v>
      </c>
      <c r="F45" s="43">
        <v>491.24639999999994</v>
      </c>
      <c r="G45" s="43">
        <v>2284.6999999999998</v>
      </c>
      <c r="H45" s="43">
        <v>16624.25</v>
      </c>
      <c r="I45" s="43">
        <v>8614.85</v>
      </c>
      <c r="J45" s="43">
        <v>6849.62</v>
      </c>
      <c r="K45" s="43">
        <v>5975.4250000000002</v>
      </c>
      <c r="L45" s="43">
        <v>23797.8</v>
      </c>
      <c r="M45" s="43">
        <v>35353.17</v>
      </c>
      <c r="N45" s="43">
        <v>51880.464999999997</v>
      </c>
      <c r="O45" s="38">
        <v>36514.105000000003</v>
      </c>
      <c r="P45" s="38">
        <v>86490.388149999999</v>
      </c>
      <c r="Q45" s="38">
        <v>138150.36249999999</v>
      </c>
      <c r="R45" s="38">
        <v>100028.82640000001</v>
      </c>
      <c r="S45" s="38">
        <v>120281.55785</v>
      </c>
      <c r="T45" s="38">
        <v>145073.51</v>
      </c>
      <c r="U45" s="38">
        <v>154139.5153</v>
      </c>
      <c r="V45" s="38">
        <v>16286.5522</v>
      </c>
      <c r="W45" s="68">
        <f t="shared" si="3"/>
        <v>956569.17619999999</v>
      </c>
      <c r="AH45" s="28"/>
      <c r="AI45" s="28"/>
      <c r="AL45" s="4"/>
      <c r="AM45" s="4"/>
    </row>
    <row r="46" spans="1:39">
      <c r="A46" s="69" t="s">
        <v>2</v>
      </c>
      <c r="B46" s="43">
        <v>4556.9088000000011</v>
      </c>
      <c r="C46" s="43">
        <v>9866.5128000000004</v>
      </c>
      <c r="D46" s="43">
        <v>8159.1792000000014</v>
      </c>
      <c r="E46" s="43">
        <v>7509.1891999999989</v>
      </c>
      <c r="F46" s="43">
        <v>3025.0012000000002</v>
      </c>
      <c r="G46" s="43">
        <v>24333.344000000001</v>
      </c>
      <c r="H46" s="43">
        <v>69414.55</v>
      </c>
      <c r="I46" s="43">
        <v>31367.965</v>
      </c>
      <c r="J46" s="43">
        <v>16003.87</v>
      </c>
      <c r="K46" s="43">
        <v>30910.76</v>
      </c>
      <c r="L46" s="43">
        <v>50022.764999999999</v>
      </c>
      <c r="M46" s="43">
        <v>83342.835000000006</v>
      </c>
      <c r="N46" s="43">
        <v>60654.35</v>
      </c>
      <c r="O46" s="38">
        <v>52622.260800000004</v>
      </c>
      <c r="P46" s="38">
        <v>30621.940349999993</v>
      </c>
      <c r="Q46" s="38">
        <v>35005.796629999997</v>
      </c>
      <c r="R46" s="38">
        <v>85360.402390000003</v>
      </c>
      <c r="S46" s="38">
        <v>72820.894049999988</v>
      </c>
      <c r="T46" s="38">
        <v>89150.503200000006</v>
      </c>
      <c r="U46" s="38">
        <v>158323.70800000001</v>
      </c>
      <c r="V46" s="38">
        <v>8197.3280999999988</v>
      </c>
      <c r="W46" s="68">
        <f t="shared" si="3"/>
        <v>931270.06371999998</v>
      </c>
      <c r="AH46" s="28"/>
      <c r="AI46" s="28"/>
      <c r="AL46" s="4"/>
      <c r="AM46" s="4"/>
    </row>
    <row r="47" spans="1:39">
      <c r="A47" s="69" t="s">
        <v>13</v>
      </c>
      <c r="B47" s="43">
        <v>0</v>
      </c>
      <c r="C47" s="43">
        <v>0</v>
      </c>
      <c r="D47" s="43">
        <v>398.50920000000002</v>
      </c>
      <c r="E47" s="43">
        <v>443.67120000000006</v>
      </c>
      <c r="F47" s="43">
        <v>466.61040000000003</v>
      </c>
      <c r="G47" s="43">
        <v>284.846</v>
      </c>
      <c r="H47" s="43">
        <v>5517.45</v>
      </c>
      <c r="I47" s="43">
        <v>3808.95</v>
      </c>
      <c r="J47" s="43">
        <v>134</v>
      </c>
      <c r="K47" s="43">
        <v>4768.3850000000002</v>
      </c>
      <c r="L47" s="43">
        <v>2218.4</v>
      </c>
      <c r="M47" s="43">
        <v>5598.7574999999997</v>
      </c>
      <c r="N47" s="43">
        <v>9081.5750000000007</v>
      </c>
      <c r="O47" s="38">
        <v>17600.552</v>
      </c>
      <c r="P47" s="38">
        <v>9082.1963000000032</v>
      </c>
      <c r="Q47" s="38">
        <v>6551.3358000000017</v>
      </c>
      <c r="R47" s="38">
        <v>11755.9686</v>
      </c>
      <c r="S47" s="38">
        <v>13855.04</v>
      </c>
      <c r="T47" s="38">
        <v>20210.775000000001</v>
      </c>
      <c r="U47" s="38">
        <v>11012.4</v>
      </c>
      <c r="V47" s="38">
        <v>27.6</v>
      </c>
      <c r="W47" s="68">
        <f t="shared" si="3"/>
        <v>122817.02200000003</v>
      </c>
      <c r="AH47" s="28"/>
      <c r="AI47" s="28"/>
      <c r="AL47" s="4"/>
      <c r="AM47" s="4"/>
    </row>
    <row r="48" spans="1:39">
      <c r="A48" s="69" t="s">
        <v>29</v>
      </c>
      <c r="B48" s="43">
        <v>0</v>
      </c>
      <c r="C48" s="43">
        <v>0</v>
      </c>
      <c r="D48" s="43">
        <v>0</v>
      </c>
      <c r="E48" s="43">
        <v>0</v>
      </c>
      <c r="F48" s="43">
        <v>1161.3244000000002</v>
      </c>
      <c r="G48" s="43">
        <v>1357.42</v>
      </c>
      <c r="H48" s="43">
        <v>538.01</v>
      </c>
      <c r="I48" s="43">
        <v>13.4</v>
      </c>
      <c r="J48" s="43">
        <v>0</v>
      </c>
      <c r="K48" s="43">
        <v>0</v>
      </c>
      <c r="L48" s="43">
        <v>0</v>
      </c>
      <c r="M48" s="43">
        <v>53.58</v>
      </c>
      <c r="N48" s="43">
        <v>398.09</v>
      </c>
      <c r="O48" s="38">
        <v>181.89</v>
      </c>
      <c r="P48" s="38">
        <v>0</v>
      </c>
      <c r="Q48" s="38">
        <v>1660</v>
      </c>
      <c r="R48" s="38">
        <v>1761.136</v>
      </c>
      <c r="S48" s="38">
        <v>0</v>
      </c>
      <c r="T48" s="38">
        <v>0</v>
      </c>
      <c r="U48" s="38">
        <v>0</v>
      </c>
      <c r="V48" s="38">
        <v>0</v>
      </c>
      <c r="W48" s="68">
        <f t="shared" si="3"/>
        <v>7124.8504000000012</v>
      </c>
      <c r="AH48" s="28"/>
      <c r="AI48" s="28"/>
      <c r="AL48" s="4"/>
      <c r="AM48" s="4"/>
    </row>
    <row r="49" spans="1:39">
      <c r="A49" s="69" t="s">
        <v>18</v>
      </c>
      <c r="B49" s="43">
        <v>0</v>
      </c>
      <c r="C49" s="43">
        <v>0</v>
      </c>
      <c r="D49" s="43">
        <v>0</v>
      </c>
      <c r="E49" s="43">
        <v>0</v>
      </c>
      <c r="F49" s="43">
        <v>182.25200000000001</v>
      </c>
      <c r="G49" s="43">
        <v>920.58</v>
      </c>
      <c r="H49" s="43">
        <v>1443.85</v>
      </c>
      <c r="I49" s="43">
        <v>442.2</v>
      </c>
      <c r="J49" s="43">
        <v>217.75</v>
      </c>
      <c r="K49" s="43">
        <v>423.47</v>
      </c>
      <c r="L49" s="43">
        <v>1860.73</v>
      </c>
      <c r="M49" s="43">
        <v>4854.63</v>
      </c>
      <c r="N49" s="43">
        <v>1944.9449999999999</v>
      </c>
      <c r="O49" s="38">
        <v>1118.7550000000001</v>
      </c>
      <c r="P49" s="38">
        <v>18.565000000000001</v>
      </c>
      <c r="Q49" s="38">
        <v>1501.5174999999999</v>
      </c>
      <c r="R49" s="38">
        <v>1411.55</v>
      </c>
      <c r="S49" s="38">
        <v>5721.44</v>
      </c>
      <c r="T49" s="38">
        <v>8590.0499999999993</v>
      </c>
      <c r="U49" s="38">
        <v>4101.8999999999996</v>
      </c>
      <c r="V49" s="38">
        <v>1668.625</v>
      </c>
      <c r="W49" s="68">
        <f t="shared" si="3"/>
        <v>36422.809499999996</v>
      </c>
      <c r="AH49" s="28"/>
      <c r="AI49" s="28"/>
      <c r="AL49" s="4"/>
      <c r="AM49" s="4"/>
    </row>
    <row r="50" spans="1:39">
      <c r="A50" s="69" t="s">
        <v>24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862.92</v>
      </c>
      <c r="L50" s="43">
        <v>417.36</v>
      </c>
      <c r="M50" s="43">
        <v>1058.9100000000001</v>
      </c>
      <c r="N50" s="43">
        <v>2479.9549999999999</v>
      </c>
      <c r="O50" s="38">
        <v>2211.1149999999998</v>
      </c>
      <c r="P50" s="38">
        <v>2018.885</v>
      </c>
      <c r="Q50" s="38">
        <v>37.130000000000003</v>
      </c>
      <c r="R50" s="38">
        <v>2892.86</v>
      </c>
      <c r="S50" s="38">
        <v>2572.2199999999998</v>
      </c>
      <c r="T50" s="38">
        <v>4884</v>
      </c>
      <c r="U50" s="38">
        <v>1846.8</v>
      </c>
      <c r="V50" s="38">
        <v>0</v>
      </c>
      <c r="W50" s="68">
        <f t="shared" si="3"/>
        <v>21282.154999999999</v>
      </c>
      <c r="AH50" s="28"/>
      <c r="AI50" s="28"/>
      <c r="AL50" s="4"/>
      <c r="AM50" s="4"/>
    </row>
    <row r="51" spans="1:39">
      <c r="A51" s="69" t="s">
        <v>11</v>
      </c>
      <c r="B51" s="43">
        <v>0</v>
      </c>
      <c r="C51" s="43">
        <v>0</v>
      </c>
      <c r="D51" s="43">
        <v>27.770400000000002</v>
      </c>
      <c r="E51" s="43">
        <v>446.52640000000002</v>
      </c>
      <c r="F51" s="43">
        <v>452.75039999999996</v>
      </c>
      <c r="G51" s="43">
        <v>3240.6320000000001</v>
      </c>
      <c r="H51" s="43">
        <v>35372.800000000003</v>
      </c>
      <c r="I51" s="43">
        <v>21402.1</v>
      </c>
      <c r="J51" s="43">
        <v>11271.85</v>
      </c>
      <c r="K51" s="43">
        <v>20453.36</v>
      </c>
      <c r="L51" s="43">
        <v>62196.23</v>
      </c>
      <c r="M51" s="43">
        <v>114377.095</v>
      </c>
      <c r="N51" s="43">
        <v>137674.1</v>
      </c>
      <c r="O51" s="38">
        <v>97384.97</v>
      </c>
      <c r="P51" s="38">
        <v>91780.5625</v>
      </c>
      <c r="Q51" s="38">
        <v>156260.01250000001</v>
      </c>
      <c r="R51" s="38">
        <v>229536.31450000001</v>
      </c>
      <c r="S51" s="38">
        <v>281837.69500000001</v>
      </c>
      <c r="T51" s="145">
        <v>262553.21899999998</v>
      </c>
      <c r="U51" s="38">
        <v>186613.84334999998</v>
      </c>
      <c r="V51" s="38">
        <v>32683</v>
      </c>
      <c r="W51" s="68">
        <f t="shared" si="3"/>
        <v>1745564.8310499999</v>
      </c>
      <c r="AH51" s="28"/>
      <c r="AI51" s="28"/>
      <c r="AL51" s="4"/>
      <c r="AM51" s="4"/>
    </row>
    <row r="52" spans="1:39">
      <c r="A52" s="69" t="s">
        <v>10</v>
      </c>
      <c r="B52" s="43">
        <v>1916.9495999999999</v>
      </c>
      <c r="C52" s="43">
        <v>666.46799999999985</v>
      </c>
      <c r="D52" s="43">
        <v>94.291199999999989</v>
      </c>
      <c r="E52" s="43">
        <v>47.624399999999994</v>
      </c>
      <c r="F52" s="43">
        <v>747.6508</v>
      </c>
      <c r="G52" s="43">
        <v>777.2</v>
      </c>
      <c r="H52" s="43">
        <v>2399.65</v>
      </c>
      <c r="I52" s="43">
        <v>2572.75</v>
      </c>
      <c r="J52" s="43">
        <v>7380</v>
      </c>
      <c r="K52" s="43">
        <v>2577.25</v>
      </c>
      <c r="L52" s="43">
        <v>722.52499999999998</v>
      </c>
      <c r="M52" s="43">
        <v>1510.13</v>
      </c>
      <c r="N52" s="43">
        <v>14820.045</v>
      </c>
      <c r="O52" s="38">
        <v>1600.05</v>
      </c>
      <c r="P52" s="38">
        <v>1186.615</v>
      </c>
      <c r="Q52" s="38">
        <v>1226.06315</v>
      </c>
      <c r="R52" s="38">
        <v>7716.76</v>
      </c>
      <c r="S52" s="38">
        <v>1319.67</v>
      </c>
      <c r="T52" s="38">
        <v>1514.4196000000002</v>
      </c>
      <c r="U52" s="38">
        <v>4397.3999999999996</v>
      </c>
      <c r="V52" s="38">
        <v>6882.75</v>
      </c>
      <c r="W52" s="68">
        <f t="shared" si="3"/>
        <v>62076.261750000012</v>
      </c>
      <c r="AH52" s="28"/>
      <c r="AI52" s="28"/>
      <c r="AL52" s="4"/>
      <c r="AM52" s="4"/>
    </row>
    <row r="53" spans="1:39">
      <c r="A53" s="69" t="s">
        <v>14</v>
      </c>
      <c r="B53" s="43">
        <v>0</v>
      </c>
      <c r="C53" s="43">
        <v>0</v>
      </c>
      <c r="D53" s="43">
        <v>0</v>
      </c>
      <c r="E53" s="43">
        <v>0</v>
      </c>
      <c r="F53" s="43">
        <v>356.44</v>
      </c>
      <c r="G53" s="43">
        <v>12211.42</v>
      </c>
      <c r="H53" s="43">
        <v>45883.1</v>
      </c>
      <c r="I53" s="43">
        <v>25780.285</v>
      </c>
      <c r="J53" s="43">
        <v>8570.34</v>
      </c>
      <c r="K53" s="43">
        <v>5210.75</v>
      </c>
      <c r="L53" s="43">
        <v>13397.87</v>
      </c>
      <c r="M53" s="43">
        <v>69961.429999999993</v>
      </c>
      <c r="N53" s="43">
        <v>90084.875</v>
      </c>
      <c r="O53" s="38">
        <v>77306.84</v>
      </c>
      <c r="P53" s="38">
        <v>40074.495000000003</v>
      </c>
      <c r="Q53" s="38">
        <v>38048.172730000006</v>
      </c>
      <c r="R53" s="38">
        <v>138763.09113000004</v>
      </c>
      <c r="S53" s="38">
        <v>150016.3535</v>
      </c>
      <c r="T53" s="38">
        <v>155035.51360000001</v>
      </c>
      <c r="U53" s="38">
        <v>110773.86340000002</v>
      </c>
      <c r="V53" s="38">
        <v>3327.3375000000001</v>
      </c>
      <c r="W53" s="68">
        <f t="shared" si="3"/>
        <v>984802.17686000001</v>
      </c>
      <c r="AH53" s="28"/>
      <c r="AI53" s="28"/>
      <c r="AL53" s="4"/>
      <c r="AM53" s="4"/>
    </row>
    <row r="54" spans="1:39">
      <c r="A54" s="69" t="s">
        <v>8</v>
      </c>
      <c r="B54" s="43">
        <v>0</v>
      </c>
      <c r="C54" s="43">
        <v>0</v>
      </c>
      <c r="D54" s="43">
        <v>492.15600000000006</v>
      </c>
      <c r="E54" s="43">
        <v>1890.8603999999996</v>
      </c>
      <c r="F54" s="43">
        <v>1461.4452000000006</v>
      </c>
      <c r="G54" s="43">
        <v>100.68839999999999</v>
      </c>
      <c r="H54" s="43">
        <v>552.75</v>
      </c>
      <c r="I54" s="43">
        <v>351.75</v>
      </c>
      <c r="J54" s="43">
        <v>0</v>
      </c>
      <c r="K54" s="43">
        <v>504.43</v>
      </c>
      <c r="L54" s="43">
        <v>17.155000000000001</v>
      </c>
      <c r="M54" s="43">
        <v>1625.26</v>
      </c>
      <c r="N54" s="43">
        <v>6067.9350000000004</v>
      </c>
      <c r="O54" s="38">
        <v>12922.334999999999</v>
      </c>
      <c r="P54" s="38">
        <v>3019.625</v>
      </c>
      <c r="Q54" s="38">
        <v>5643.5524999999998</v>
      </c>
      <c r="R54" s="38">
        <v>6517.2524999999996</v>
      </c>
      <c r="S54" s="38">
        <v>12054.68</v>
      </c>
      <c r="T54" s="38">
        <v>3409.4</v>
      </c>
      <c r="U54" s="38">
        <v>7955.75</v>
      </c>
      <c r="V54" s="38">
        <v>0</v>
      </c>
      <c r="W54" s="68">
        <f t="shared" si="3"/>
        <v>64587.025000000001</v>
      </c>
      <c r="AH54" s="28"/>
      <c r="AI54" s="28"/>
      <c r="AL54" s="4"/>
      <c r="AM54" s="4"/>
    </row>
    <row r="55" spans="1:39">
      <c r="A55" s="69" t="s">
        <v>12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502.5</v>
      </c>
      <c r="I55" s="43">
        <v>16.75</v>
      </c>
      <c r="J55" s="43">
        <v>0</v>
      </c>
      <c r="K55" s="43">
        <v>2218.4</v>
      </c>
      <c r="L55" s="43">
        <v>86.95</v>
      </c>
      <c r="M55" s="43">
        <v>8146.04</v>
      </c>
      <c r="N55" s="43">
        <v>4833.7150000000001</v>
      </c>
      <c r="O55" s="38">
        <v>3005.2550000000001</v>
      </c>
      <c r="P55" s="38">
        <v>3360.2649999999999</v>
      </c>
      <c r="Q55" s="38">
        <v>1639.8525</v>
      </c>
      <c r="R55" s="38">
        <v>12371.772499999999</v>
      </c>
      <c r="S55" s="38">
        <v>15395.215</v>
      </c>
      <c r="T55" s="38">
        <v>7923.52</v>
      </c>
      <c r="U55" s="38">
        <v>18630</v>
      </c>
      <c r="V55" s="38">
        <v>805</v>
      </c>
      <c r="W55" s="68">
        <f t="shared" si="3"/>
        <v>78935.235000000001</v>
      </c>
      <c r="AH55" s="28"/>
      <c r="AI55" s="28"/>
      <c r="AL55" s="4"/>
      <c r="AM55" s="4"/>
    </row>
    <row r="56" spans="1:39">
      <c r="A56" s="70" t="s">
        <v>21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100.5</v>
      </c>
      <c r="H56" s="72">
        <v>301.5</v>
      </c>
      <c r="I56" s="72">
        <v>16.75</v>
      </c>
      <c r="J56" s="72">
        <v>0</v>
      </c>
      <c r="K56" s="72">
        <v>2422.145</v>
      </c>
      <c r="L56" s="71">
        <v>2646.57</v>
      </c>
      <c r="M56" s="72">
        <v>9509.4500000000007</v>
      </c>
      <c r="N56" s="71">
        <v>7975.09</v>
      </c>
      <c r="O56" s="71">
        <v>4029.04</v>
      </c>
      <c r="P56" s="71">
        <v>8991.6191500000004</v>
      </c>
      <c r="Q56" s="73">
        <v>6541.366</v>
      </c>
      <c r="R56" s="71">
        <v>17963.685960000003</v>
      </c>
      <c r="S56" s="71">
        <v>27198.491300000002</v>
      </c>
      <c r="T56" s="115">
        <v>33356.806400000001</v>
      </c>
      <c r="U56" s="115">
        <v>24693.355299999999</v>
      </c>
      <c r="V56" s="115">
        <v>176.31800000000001</v>
      </c>
      <c r="W56" s="68">
        <f t="shared" si="3"/>
        <v>145922.68711</v>
      </c>
      <c r="AH56" s="28"/>
      <c r="AI56" s="28"/>
      <c r="AL56" s="4"/>
      <c r="AM56" s="4"/>
    </row>
    <row r="57" spans="1:39" ht="10.5" customHeight="1">
      <c r="A57" s="149" t="str">
        <f>'01'!A26:E26</f>
        <v>Nota: Las colocaciones en dólares han sido convertidas a moneda nacional según el tipo de cambio contable de su período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AL57" s="4"/>
      <c r="AM57" s="4"/>
    </row>
    <row r="58" spans="1:39" s="27" customFormat="1" ht="10.5" customHeight="1">
      <c r="A58" s="232" t="s">
        <v>37</v>
      </c>
      <c r="B58" s="232"/>
      <c r="C58" s="232"/>
      <c r="D58" s="232"/>
      <c r="E58" s="23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39" s="27" customFormat="1" ht="10.5" customHeight="1">
      <c r="A59" s="232" t="s">
        <v>135</v>
      </c>
      <c r="B59" s="232"/>
      <c r="C59" s="112"/>
      <c r="D59" s="112"/>
      <c r="E59" s="112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39" s="27" customFormat="1" ht="19.5" customHeight="1">
      <c r="A60" s="233" t="s">
        <v>46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</row>
  </sheetData>
  <mergeCells count="4">
    <mergeCell ref="A60:M60"/>
    <mergeCell ref="A58:E58"/>
    <mergeCell ref="A1:W1"/>
    <mergeCell ref="A59:B59"/>
  </mergeCells>
  <hyperlinks>
    <hyperlink ref="A1:W1" location="Índice!B5" display="3. PERÚ: DESEMBOLSOS DE BFH, SEGÚN DEPARTAMENTO, AL 30 DE SETIEMBRE DE 2017" xr:uid="{00000000-0004-0000-0300-000000000000}"/>
  </hyperlinks>
  <pageMargins left="0.7" right="0.7" top="0.75" bottom="0.75" header="0.3" footer="0.3"/>
  <pageSetup paperSize="9" scale="40" orientation="portrait" r:id="rId1"/>
  <ignoredErrors>
    <ignoredError sqref="V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E96"/>
  <sheetViews>
    <sheetView view="pageBreakPreview" zoomScale="86" zoomScaleNormal="85" zoomScaleSheetLayoutView="8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0" defaultRowHeight="15" customHeight="1" zeroHeight="1"/>
  <cols>
    <col min="1" max="1" width="11.453125" style="4" customWidth="1"/>
    <col min="2" max="4" width="16.453125" style="4" customWidth="1"/>
    <col min="5" max="5" width="12.81640625" style="4" customWidth="1"/>
    <col min="6" max="16384" width="11.453125" style="4" hidden="1"/>
  </cols>
  <sheetData>
    <row r="1" spans="1:5" ht="15" customHeight="1">
      <c r="A1" s="226" t="str">
        <f>"2. "&amp;Índice!B4</f>
        <v>2. PERÚ: DESEMBOLSOS DE BFH POR MODALIDAD, AL CIERRE DE ABRIL DE 2023</v>
      </c>
      <c r="B1" s="226"/>
      <c r="C1" s="226"/>
      <c r="D1" s="226"/>
      <c r="E1" s="226"/>
    </row>
    <row r="2" spans="1:5" ht="33.75" customHeight="1">
      <c r="A2" s="14" t="s">
        <v>0</v>
      </c>
      <c r="B2" s="5" t="s">
        <v>31</v>
      </c>
      <c r="C2" s="5" t="s">
        <v>32</v>
      </c>
      <c r="D2" s="6" t="s">
        <v>33</v>
      </c>
      <c r="E2" s="5" t="s">
        <v>26</v>
      </c>
    </row>
    <row r="3" spans="1:5" s="18" customFormat="1" ht="15" customHeight="1">
      <c r="A3" s="15"/>
      <c r="B3" s="16" t="s">
        <v>87</v>
      </c>
      <c r="C3" s="17"/>
      <c r="D3" s="17"/>
    </row>
    <row r="4" spans="1:5" ht="14.5">
      <c r="A4" s="56" t="s">
        <v>26</v>
      </c>
      <c r="B4" s="8">
        <f>SUM(B5:B25)</f>
        <v>98761</v>
      </c>
      <c r="C4" s="8">
        <f>SUM(C5:C25)</f>
        <v>392958</v>
      </c>
      <c r="D4" s="8">
        <f>SUM(D5:D25)</f>
        <v>10199</v>
      </c>
      <c r="E4" s="8">
        <f>SUM(E5:E25)</f>
        <v>501918</v>
      </c>
    </row>
    <row r="5" spans="1:5" ht="14.5">
      <c r="A5" s="19" t="s">
        <v>35</v>
      </c>
      <c r="B5" s="11">
        <v>688</v>
      </c>
      <c r="C5" s="20">
        <v>0</v>
      </c>
      <c r="D5" s="21">
        <v>0</v>
      </c>
      <c r="E5" s="57">
        <f>+SUM(B5:D5)</f>
        <v>688</v>
      </c>
    </row>
    <row r="6" spans="1:5" ht="14.5">
      <c r="A6" s="123">
        <v>2004</v>
      </c>
      <c r="B6" s="11">
        <v>1912</v>
      </c>
      <c r="C6" s="23">
        <v>0</v>
      </c>
      <c r="D6" s="23">
        <v>0</v>
      </c>
      <c r="E6" s="57">
        <f t="shared" ref="E6:E23" si="0">+SUM(B6:D6)</f>
        <v>1912</v>
      </c>
    </row>
    <row r="7" spans="1:5" ht="14.5">
      <c r="A7" s="123">
        <v>2005</v>
      </c>
      <c r="B7" s="23">
        <v>1839</v>
      </c>
      <c r="C7" s="23">
        <v>13</v>
      </c>
      <c r="D7" s="23">
        <v>0</v>
      </c>
      <c r="E7" s="57">
        <f t="shared" si="0"/>
        <v>1852</v>
      </c>
    </row>
    <row r="8" spans="1:5" ht="14.5">
      <c r="A8" s="123">
        <v>2006</v>
      </c>
      <c r="B8" s="23">
        <v>1991</v>
      </c>
      <c r="C8" s="23">
        <v>26</v>
      </c>
      <c r="D8" s="23">
        <v>8</v>
      </c>
      <c r="E8" s="57">
        <f t="shared" si="0"/>
        <v>2025</v>
      </c>
    </row>
    <row r="9" spans="1:5" ht="14.5">
      <c r="A9" s="123">
        <v>2007</v>
      </c>
      <c r="B9" s="23">
        <v>1887</v>
      </c>
      <c r="C9" s="23">
        <v>398</v>
      </c>
      <c r="D9" s="23">
        <v>109</v>
      </c>
      <c r="E9" s="57">
        <f t="shared" si="0"/>
        <v>2394</v>
      </c>
    </row>
    <row r="10" spans="1:5" ht="14.5">
      <c r="A10" s="123">
        <v>2008</v>
      </c>
      <c r="B10" s="23">
        <v>2396</v>
      </c>
      <c r="C10" s="23">
        <v>6120</v>
      </c>
      <c r="D10" s="23">
        <v>772</v>
      </c>
      <c r="E10" s="57">
        <f t="shared" si="0"/>
        <v>9288</v>
      </c>
    </row>
    <row r="11" spans="1:5" ht="14.5">
      <c r="A11" s="123">
        <v>2009</v>
      </c>
      <c r="B11" s="23">
        <v>3867</v>
      </c>
      <c r="C11" s="23">
        <v>22866</v>
      </c>
      <c r="D11" s="23">
        <v>1732</v>
      </c>
      <c r="E11" s="57">
        <f t="shared" si="0"/>
        <v>28465</v>
      </c>
    </row>
    <row r="12" spans="1:5" ht="14.5">
      <c r="A12" s="123">
        <v>2010</v>
      </c>
      <c r="B12" s="23">
        <v>5353</v>
      </c>
      <c r="C12" s="23">
        <v>12833</v>
      </c>
      <c r="D12" s="23">
        <v>549</v>
      </c>
      <c r="E12" s="57">
        <f t="shared" si="0"/>
        <v>18735</v>
      </c>
    </row>
    <row r="13" spans="1:5" s="151" customFormat="1" ht="14.5">
      <c r="A13" s="123">
        <v>2011</v>
      </c>
      <c r="B13" s="23">
        <v>5991</v>
      </c>
      <c r="C13" s="23">
        <v>6071</v>
      </c>
      <c r="D13" s="23">
        <v>432</v>
      </c>
      <c r="E13" s="57">
        <f>+SUM(B13:D13)</f>
        <v>12494</v>
      </c>
    </row>
    <row r="14" spans="1:5" ht="14.5">
      <c r="A14" s="123">
        <v>2012</v>
      </c>
      <c r="B14" s="23">
        <v>4498</v>
      </c>
      <c r="C14" s="23">
        <v>12597</v>
      </c>
      <c r="D14" s="23">
        <v>405</v>
      </c>
      <c r="E14" s="57">
        <f t="shared" si="0"/>
        <v>17500</v>
      </c>
    </row>
    <row r="15" spans="1:5" ht="14.5">
      <c r="A15" s="123">
        <v>2013</v>
      </c>
      <c r="B15" s="23">
        <v>3414</v>
      </c>
      <c r="C15" s="23">
        <v>20492</v>
      </c>
      <c r="D15" s="23">
        <v>8</v>
      </c>
      <c r="E15" s="57">
        <f t="shared" si="0"/>
        <v>23914</v>
      </c>
    </row>
    <row r="16" spans="1:5" ht="14.5">
      <c r="A16" s="123">
        <v>2014</v>
      </c>
      <c r="B16" s="23">
        <v>4260</v>
      </c>
      <c r="C16" s="23">
        <v>40904</v>
      </c>
      <c r="D16" s="23">
        <v>0</v>
      </c>
      <c r="E16" s="57">
        <f t="shared" si="0"/>
        <v>45164</v>
      </c>
    </row>
    <row r="17" spans="1:5" ht="14.5">
      <c r="A17" s="123">
        <v>2015</v>
      </c>
      <c r="B17" s="23">
        <v>2837</v>
      </c>
      <c r="C17" s="23">
        <v>46467</v>
      </c>
      <c r="D17" s="23">
        <v>1101</v>
      </c>
      <c r="E17" s="57">
        <f t="shared" si="0"/>
        <v>50405</v>
      </c>
    </row>
    <row r="18" spans="1:5" ht="14.5">
      <c r="A18" s="123">
        <v>2016</v>
      </c>
      <c r="B18" s="23">
        <v>1577</v>
      </c>
      <c r="C18" s="23">
        <v>34344</v>
      </c>
      <c r="D18" s="23">
        <v>2925</v>
      </c>
      <c r="E18" s="57">
        <f t="shared" si="0"/>
        <v>38846</v>
      </c>
    </row>
    <row r="19" spans="1:5" ht="14.5">
      <c r="A19" s="123">
        <v>2017</v>
      </c>
      <c r="B19" s="23">
        <v>3182</v>
      </c>
      <c r="C19" s="23">
        <v>23513</v>
      </c>
      <c r="D19" s="23">
        <v>1776</v>
      </c>
      <c r="E19" s="57">
        <f t="shared" si="0"/>
        <v>28471</v>
      </c>
    </row>
    <row r="20" spans="1:5" ht="14.5">
      <c r="A20" s="123">
        <v>2018</v>
      </c>
      <c r="B20" s="23">
        <v>5131</v>
      </c>
      <c r="C20" s="23">
        <v>20299</v>
      </c>
      <c r="D20" s="23">
        <v>38</v>
      </c>
      <c r="E20" s="57">
        <f t="shared" si="0"/>
        <v>25468</v>
      </c>
    </row>
    <row r="21" spans="1:5" ht="14.5">
      <c r="A21" s="123">
        <f>'01'!A21</f>
        <v>2019</v>
      </c>
      <c r="B21" s="153">
        <v>10160</v>
      </c>
      <c r="C21" s="23">
        <v>44937</v>
      </c>
      <c r="D21" s="23">
        <v>322</v>
      </c>
      <c r="E21" s="57">
        <f t="shared" si="0"/>
        <v>55419</v>
      </c>
    </row>
    <row r="22" spans="1:5" ht="14.5">
      <c r="A22" s="123">
        <v>2020</v>
      </c>
      <c r="B22" s="153">
        <v>5619</v>
      </c>
      <c r="C22" s="23">
        <v>44097</v>
      </c>
      <c r="D22" s="23">
        <v>22</v>
      </c>
      <c r="E22" s="57">
        <f t="shared" si="0"/>
        <v>49738</v>
      </c>
    </row>
    <row r="23" spans="1:5" ht="14.5">
      <c r="A23" s="123">
        <v>2021</v>
      </c>
      <c r="B23" s="153">
        <v>11239</v>
      </c>
      <c r="C23" s="23">
        <v>36357</v>
      </c>
      <c r="D23" s="23">
        <v>0</v>
      </c>
      <c r="E23" s="57">
        <f t="shared" si="0"/>
        <v>47596</v>
      </c>
    </row>
    <row r="24" spans="1:5" ht="14.5">
      <c r="A24" s="123">
        <f>+'01'!A24</f>
        <v>2022</v>
      </c>
      <c r="B24" s="153">
        <v>17464</v>
      </c>
      <c r="C24" s="23">
        <v>20345</v>
      </c>
      <c r="D24" s="23">
        <v>0</v>
      </c>
      <c r="E24" s="57">
        <f>+SUM(B24:D24)</f>
        <v>37809</v>
      </c>
    </row>
    <row r="25" spans="1:5" ht="14.5">
      <c r="A25" s="214" t="str">
        <f>'01'!A25</f>
        <v>Ene-Abr 2023</v>
      </c>
      <c r="B25" s="215">
        <v>3456</v>
      </c>
      <c r="C25" s="102">
        <v>279</v>
      </c>
      <c r="D25" s="102">
        <v>0</v>
      </c>
      <c r="E25" s="216">
        <f>+SUM(B25:D25)</f>
        <v>3735</v>
      </c>
    </row>
    <row r="26" spans="1:5" ht="14.5">
      <c r="A26" s="212"/>
      <c r="B26" s="113" t="s">
        <v>88</v>
      </c>
      <c r="C26" s="26"/>
      <c r="D26" s="26"/>
      <c r="E26" s="213"/>
    </row>
    <row r="27" spans="1:5" ht="14.5">
      <c r="A27" s="56" t="s">
        <v>26</v>
      </c>
      <c r="B27" s="8">
        <f>SUM(B28:B48)</f>
        <v>2805640.9660099996</v>
      </c>
      <c r="C27" s="8">
        <f>SUM(C28:C48)</f>
        <v>8389646.5849999972</v>
      </c>
      <c r="D27" s="8">
        <f t="shared" ref="D27" si="1">SUM(D28:D48)</f>
        <v>82813.640100000004</v>
      </c>
      <c r="E27" s="8">
        <f>SUM(E28:E48)</f>
        <v>11278101.191109996</v>
      </c>
    </row>
    <row r="28" spans="1:5" ht="14.5">
      <c r="A28" s="19" t="s">
        <v>35</v>
      </c>
      <c r="B28" s="11">
        <v>8613.8100000000013</v>
      </c>
      <c r="C28" s="20">
        <v>0</v>
      </c>
      <c r="D28" s="21">
        <v>0</v>
      </c>
      <c r="E28" s="57">
        <f>+SUM(B28:D28)</f>
        <v>8613.8100000000013</v>
      </c>
    </row>
    <row r="29" spans="1:5" ht="14.5">
      <c r="A29" s="123">
        <v>2004</v>
      </c>
      <c r="B29" s="11">
        <v>23310.899999999976</v>
      </c>
      <c r="C29" s="23">
        <v>0</v>
      </c>
      <c r="D29" s="23">
        <v>0</v>
      </c>
      <c r="E29" s="57">
        <f t="shared" ref="E29:E48" si="2">+SUM(B29:D29)</f>
        <v>23310.899999999976</v>
      </c>
    </row>
    <row r="30" spans="1:5" ht="14.5">
      <c r="A30" s="123">
        <v>2005</v>
      </c>
      <c r="B30" s="23">
        <v>21878.964000000004</v>
      </c>
      <c r="C30" s="23">
        <v>119.45639999999999</v>
      </c>
      <c r="D30" s="23">
        <v>0</v>
      </c>
      <c r="E30" s="57">
        <f t="shared" si="2"/>
        <v>21998.420400000003</v>
      </c>
    </row>
    <row r="31" spans="1:5" ht="14.5">
      <c r="A31" s="123">
        <v>2006</v>
      </c>
      <c r="B31" s="23">
        <v>23409.056159999993</v>
      </c>
      <c r="C31" s="23">
        <v>237.55647999999999</v>
      </c>
      <c r="D31" s="23">
        <v>31.363199999999996</v>
      </c>
      <c r="E31" s="57">
        <f t="shared" si="2"/>
        <v>23677.975839999992</v>
      </c>
    </row>
    <row r="32" spans="1:5" ht="14.5">
      <c r="A32" s="123">
        <v>2007</v>
      </c>
      <c r="B32" s="23">
        <v>23243.359199999999</v>
      </c>
      <c r="C32" s="23">
        <v>4139.5016000000005</v>
      </c>
      <c r="D32" s="23">
        <v>503.06200000000001</v>
      </c>
      <c r="E32" s="57">
        <f t="shared" si="2"/>
        <v>27885.9228</v>
      </c>
    </row>
    <row r="33" spans="1:5" ht="14.5">
      <c r="A33" s="123">
        <v>2008</v>
      </c>
      <c r="B33" s="23">
        <v>31286.580800000007</v>
      </c>
      <c r="C33" s="23">
        <v>98049.652000000002</v>
      </c>
      <c r="D33" s="23">
        <v>5083.96</v>
      </c>
      <c r="E33" s="57">
        <f t="shared" si="2"/>
        <v>134420.19280000002</v>
      </c>
    </row>
    <row r="34" spans="1:5" ht="14.5">
      <c r="A34" s="123">
        <v>2009</v>
      </c>
      <c r="B34" s="23">
        <v>67163.81240000001</v>
      </c>
      <c r="C34" s="23">
        <v>376577.96</v>
      </c>
      <c r="D34" s="23">
        <v>11604.4</v>
      </c>
      <c r="E34" s="57">
        <f t="shared" si="2"/>
        <v>455346.17240000004</v>
      </c>
    </row>
    <row r="35" spans="1:5" ht="14.5">
      <c r="A35" s="123">
        <v>2010</v>
      </c>
      <c r="B35" s="23">
        <v>94959.604800000001</v>
      </c>
      <c r="C35" s="53">
        <v>214917.67</v>
      </c>
      <c r="D35" s="23">
        <v>3693.7</v>
      </c>
      <c r="E35" s="57">
        <f t="shared" si="2"/>
        <v>313570.97480000003</v>
      </c>
    </row>
    <row r="36" spans="1:5" ht="14.5">
      <c r="A36" s="152">
        <v>2011</v>
      </c>
      <c r="B36" s="53">
        <v>106980.45</v>
      </c>
      <c r="C36" s="53">
        <v>101987.175</v>
      </c>
      <c r="D36" s="153">
        <v>2940.46</v>
      </c>
      <c r="E36" s="154">
        <f t="shared" si="2"/>
        <v>211908.08499999999</v>
      </c>
    </row>
    <row r="37" spans="1:5" ht="14.5">
      <c r="A37" s="123">
        <v>2012</v>
      </c>
      <c r="B37" s="23">
        <v>79710.75</v>
      </c>
      <c r="C37" s="21">
        <v>216503.67624999999</v>
      </c>
      <c r="D37" s="23">
        <v>2771.0549999999998</v>
      </c>
      <c r="E37" s="57">
        <f t="shared" si="2"/>
        <v>298985.48125000001</v>
      </c>
    </row>
    <row r="38" spans="1:5" ht="14.5">
      <c r="A38" s="123">
        <v>2013</v>
      </c>
      <c r="B38" s="23">
        <v>62608.95</v>
      </c>
      <c r="C38" s="23">
        <v>355445.69124999997</v>
      </c>
      <c r="D38" s="23">
        <v>55.005000000000003</v>
      </c>
      <c r="E38" s="57">
        <f t="shared" si="2"/>
        <v>418109.64624999999</v>
      </c>
    </row>
    <row r="39" spans="1:5" ht="14.5">
      <c r="A39" s="123">
        <v>2014</v>
      </c>
      <c r="B39" s="23">
        <v>77666.399999999994</v>
      </c>
      <c r="C39" s="53">
        <v>725128.60055000009</v>
      </c>
      <c r="D39" s="23">
        <v>0</v>
      </c>
      <c r="E39" s="57">
        <f t="shared" si="2"/>
        <v>802795.00055000011</v>
      </c>
    </row>
    <row r="40" spans="1:5" ht="14.5">
      <c r="A40" s="152">
        <v>2015</v>
      </c>
      <c r="B40" s="53">
        <v>53526.25</v>
      </c>
      <c r="C40" s="53">
        <v>861441.06075000076</v>
      </c>
      <c r="D40" s="153">
        <v>9704.6200000000008</v>
      </c>
      <c r="E40" s="154">
        <f t="shared" si="2"/>
        <v>924671.93075000076</v>
      </c>
    </row>
    <row r="41" spans="1:5" ht="14.5">
      <c r="A41" s="123">
        <v>2016</v>
      </c>
      <c r="B41" s="23">
        <v>39069.86</v>
      </c>
      <c r="C41" s="21">
        <v>657605.82414999988</v>
      </c>
      <c r="D41" s="23">
        <v>26344.070050000006</v>
      </c>
      <c r="E41" s="57">
        <f t="shared" si="2"/>
        <v>723019.75419999985</v>
      </c>
    </row>
    <row r="42" spans="1:5" ht="14.5">
      <c r="A42" s="123">
        <v>2017</v>
      </c>
      <c r="B42" s="23">
        <v>99492.212800000008</v>
      </c>
      <c r="C42" s="23">
        <v>467048.04419999989</v>
      </c>
      <c r="D42" s="23">
        <v>16178.796849999997</v>
      </c>
      <c r="E42" s="57">
        <f t="shared" si="2"/>
        <v>582719.05384999991</v>
      </c>
    </row>
    <row r="43" spans="1:5" ht="14.5">
      <c r="A43" s="123">
        <v>2018</v>
      </c>
      <c r="B43" s="23">
        <v>171670.06805</v>
      </c>
      <c r="C43" s="53">
        <v>464564.33040000015</v>
      </c>
      <c r="D43" s="23">
        <v>345.23</v>
      </c>
      <c r="E43" s="57">
        <f t="shared" si="2"/>
        <v>636579.62845000019</v>
      </c>
    </row>
    <row r="44" spans="1:5" ht="14.5">
      <c r="A44" s="152">
        <f>'01'!A21</f>
        <v>2019</v>
      </c>
      <c r="B44" s="53">
        <v>348148.73804999999</v>
      </c>
      <c r="C44" s="53">
        <v>1089027.7403199971</v>
      </c>
      <c r="D44" s="153">
        <v>3132.2780000000002</v>
      </c>
      <c r="E44" s="154">
        <f t="shared" si="2"/>
        <v>1440308.756369997</v>
      </c>
    </row>
    <row r="45" spans="1:5" ht="14.5">
      <c r="A45" s="123">
        <f>+A22</f>
        <v>2020</v>
      </c>
      <c r="B45" s="23">
        <v>206352.80499999999</v>
      </c>
      <c r="C45" s="21">
        <v>1153541.5373000011</v>
      </c>
      <c r="D45" s="23">
        <v>425.64</v>
      </c>
      <c r="E45" s="57">
        <f>+SUM(B45:D45)</f>
        <v>1360319.982300001</v>
      </c>
    </row>
    <row r="46" spans="1:5" ht="14.5">
      <c r="A46" s="123">
        <v>2021</v>
      </c>
      <c r="B46" s="23">
        <v>432479.41355</v>
      </c>
      <c r="C46" s="23">
        <v>1013087.7262499991</v>
      </c>
      <c r="D46" s="23">
        <v>0</v>
      </c>
      <c r="E46" s="57">
        <f t="shared" si="2"/>
        <v>1445567.1397999991</v>
      </c>
    </row>
    <row r="47" spans="1:5" ht="14.5">
      <c r="A47" s="123">
        <f>+A24</f>
        <v>2022</v>
      </c>
      <c r="B47" s="23">
        <v>691296.53849999991</v>
      </c>
      <c r="C47" s="53">
        <v>581918.9192999996</v>
      </c>
      <c r="D47" s="23">
        <v>0</v>
      </c>
      <c r="E47" s="57">
        <f t="shared" si="2"/>
        <v>1273215.4577999995</v>
      </c>
    </row>
    <row r="48" spans="1:5" ht="14.5">
      <c r="A48" s="152" t="str">
        <f>A25</f>
        <v>Ene-Abr 2023</v>
      </c>
      <c r="B48" s="53">
        <v>142772.44269999999</v>
      </c>
      <c r="C48" s="53">
        <v>8304.4627999999993</v>
      </c>
      <c r="D48" s="153">
        <v>0</v>
      </c>
      <c r="E48" s="154">
        <f t="shared" si="2"/>
        <v>151076.90549999999</v>
      </c>
    </row>
    <row r="49" spans="1:5" ht="10.5" customHeight="1">
      <c r="A49" s="234" t="str">
        <f>'01'!A26:E26</f>
        <v>Nota: Las colocaciones en dólares han sido convertidas a moneda nacional según el tipo de cambio contable de su período</v>
      </c>
      <c r="B49" s="234"/>
      <c r="C49" s="234"/>
      <c r="D49" s="234"/>
      <c r="E49" s="234"/>
    </row>
    <row r="50" spans="1:5" ht="10.5" customHeight="1">
      <c r="A50" s="232" t="s">
        <v>37</v>
      </c>
      <c r="B50" s="232"/>
      <c r="C50" s="232"/>
      <c r="D50" s="232"/>
      <c r="E50" s="232"/>
    </row>
    <row r="51" spans="1:5" ht="10.5" customHeight="1">
      <c r="A51" s="232" t="s">
        <v>135</v>
      </c>
      <c r="B51" s="232"/>
      <c r="C51" s="112"/>
      <c r="D51" s="112"/>
      <c r="E51" s="112"/>
    </row>
    <row r="52" spans="1:5" ht="30.75" customHeight="1">
      <c r="A52" s="233" t="s">
        <v>46</v>
      </c>
      <c r="B52" s="233"/>
      <c r="C52" s="233"/>
      <c r="D52" s="233"/>
      <c r="E52" s="27"/>
    </row>
    <row r="53" spans="1:5" ht="14.5" hidden="1"/>
    <row r="54" spans="1:5" ht="14.5" hidden="1"/>
    <row r="55" spans="1:5" ht="14.5" hidden="1"/>
    <row r="56" spans="1:5" ht="14.5" hidden="1"/>
    <row r="57" spans="1:5" ht="14.5" hidden="1"/>
    <row r="58" spans="1:5" ht="14.5" hidden="1"/>
    <row r="59" spans="1:5" ht="14.5" hidden="1"/>
    <row r="60" spans="1:5" ht="14.5" hidden="1"/>
    <row r="61" spans="1:5" ht="14.5" hidden="1"/>
    <row r="62" spans="1:5" ht="14.5" hidden="1"/>
    <row r="63" spans="1:5" ht="14.5" hidden="1"/>
    <row r="64" spans="1:5" ht="14.5" hidden="1"/>
    <row r="65" ht="14.5" hidden="1"/>
    <row r="66" ht="14.5" hidden="1"/>
    <row r="67" ht="14.5" hidden="1"/>
    <row r="68" ht="14.5" hidden="1"/>
    <row r="69" ht="14.5" hidden="1"/>
    <row r="70" ht="14.5" hidden="1"/>
    <row r="71" ht="14.5" hidden="1"/>
    <row r="72" ht="14.5" hidden="1"/>
    <row r="73" ht="14.5" hidden="1"/>
    <row r="74" ht="14.5" hidden="1"/>
    <row r="75" ht="14.5" hidden="1"/>
    <row r="76" ht="14.5" hidden="1"/>
    <row r="77" ht="14.5" hidden="1"/>
    <row r="78" ht="14.5" hidden="1"/>
    <row r="79" ht="14.5" hidden="1"/>
    <row r="80" ht="14.5" hidden="1"/>
    <row r="81" ht="14.5" hidden="1"/>
    <row r="82" ht="14.5" hidden="1"/>
    <row r="83" ht="14.5" hidden="1"/>
    <row r="84" ht="14.5" hidden="1"/>
    <row r="85" ht="14.5" hidden="1"/>
    <row r="86" ht="14.5" hidden="1"/>
    <row r="87" ht="14.5" hidden="1"/>
    <row r="88" ht="14.5" hidden="1"/>
    <row r="89" ht="14.5" hidden="1"/>
    <row r="90" ht="14.5" hidden="1"/>
    <row r="91" ht="14.5" hidden="1"/>
    <row r="92" ht="14.5" hidden="1"/>
    <row r="93" ht="14.5" hidden="1"/>
    <row r="94" ht="14.5" hidden="1"/>
    <row r="95" ht="14.5" hidden="1"/>
    <row r="96" ht="14.5" hidden="1"/>
  </sheetData>
  <mergeCells count="5">
    <mergeCell ref="A52:D52"/>
    <mergeCell ref="A49:E49"/>
    <mergeCell ref="A50:E50"/>
    <mergeCell ref="A1:E1"/>
    <mergeCell ref="A51:B51"/>
  </mergeCells>
  <hyperlinks>
    <hyperlink ref="A1:E1" location="Índice!B4" display="2. PERÚ: DESEMBOLSOS DE BFH POR MODALIDAD, AL 30 DE SETIEMBRE DE 2017" xr:uid="{00000000-0004-0000-0200-000000000000}"/>
  </hyperlinks>
  <pageMargins left="0.7" right="0.7" top="0.75" bottom="0.75" header="0.3" footer="0.3"/>
  <pageSetup paperSize="9" scale="42" orientation="portrait" r:id="rId1"/>
  <ignoredErrors>
    <ignoredError sqref="E29:E44 E46 E6:E13 E14:E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XFC60"/>
  <sheetViews>
    <sheetView view="pageBreakPreview" zoomScale="78" zoomScaleNormal="100" zoomScaleSheetLayoutView="78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0" defaultRowHeight="14.5" zeroHeight="1"/>
  <cols>
    <col min="1" max="1" width="14.1796875" style="4" customWidth="1"/>
    <col min="2" max="3" width="17.453125" style="4" customWidth="1"/>
    <col min="4" max="4" width="17.54296875" style="4" customWidth="1"/>
    <col min="5" max="5" width="12.81640625" style="4" customWidth="1"/>
    <col min="6" max="8" width="12" style="4" hidden="1"/>
    <col min="9" max="16" width="7.54296875" style="4" hidden="1"/>
    <col min="17" max="28" width="11.453125" style="4" hidden="1"/>
    <col min="29" max="30" width="11.453125" style="28" hidden="1"/>
    <col min="31" max="16383" width="11.453125" style="4" hidden="1"/>
    <col min="16384" max="16384" width="2" style="4" hidden="1" customWidth="1"/>
  </cols>
  <sheetData>
    <row r="1" spans="1:30" ht="24.75" customHeight="1">
      <c r="A1" s="237" t="str">
        <f>"4."&amp;Índice!B6</f>
        <v>4.PERÚ: DESEMBOLSOS DE BFH POR MODALIDAD Y DEPARTAMENTO, AL CIERRE DE ABRIL DE 2023</v>
      </c>
      <c r="B1" s="237"/>
      <c r="C1" s="237"/>
      <c r="D1" s="237"/>
      <c r="E1" s="237"/>
      <c r="F1" s="18"/>
      <c r="G1" s="18"/>
      <c r="H1" s="18"/>
      <c r="U1" s="28"/>
      <c r="V1" s="28"/>
      <c r="AC1" s="4"/>
      <c r="AD1" s="4"/>
    </row>
    <row r="2" spans="1:30" ht="33.75" customHeight="1">
      <c r="A2" s="29" t="s">
        <v>1</v>
      </c>
      <c r="B2" s="30" t="s">
        <v>31</v>
      </c>
      <c r="C2" s="30" t="s">
        <v>32</v>
      </c>
      <c r="D2" s="31" t="s">
        <v>33</v>
      </c>
      <c r="E2" s="32" t="s">
        <v>26</v>
      </c>
      <c r="Q2" s="28"/>
      <c r="R2" s="28"/>
      <c r="AC2" s="4"/>
      <c r="AD2" s="4"/>
    </row>
    <row r="3" spans="1:30">
      <c r="A3" s="33"/>
      <c r="B3" s="34" t="s">
        <v>87</v>
      </c>
      <c r="C3" s="35"/>
      <c r="D3" s="45"/>
      <c r="Q3" s="28"/>
      <c r="R3" s="28"/>
      <c r="AC3" s="4"/>
      <c r="AD3" s="4"/>
    </row>
    <row r="4" spans="1:30">
      <c r="A4" s="41" t="s">
        <v>26</v>
      </c>
      <c r="B4" s="42">
        <f>SUM(B5:B29)</f>
        <v>98761</v>
      </c>
      <c r="C4" s="42">
        <f>SUM(C5:C29)</f>
        <v>392958</v>
      </c>
      <c r="D4" s="42">
        <f>SUM(D5:D29)</f>
        <v>10199</v>
      </c>
      <c r="E4" s="42">
        <f>SUM(E5:E29)</f>
        <v>501918</v>
      </c>
      <c r="Q4" s="28"/>
      <c r="R4" s="28"/>
      <c r="AC4" s="4"/>
      <c r="AD4" s="4"/>
    </row>
    <row r="5" spans="1:30">
      <c r="A5" s="37" t="s">
        <v>23</v>
      </c>
      <c r="B5" s="43">
        <v>63</v>
      </c>
      <c r="C5" s="43">
        <v>5703</v>
      </c>
      <c r="D5" s="43">
        <v>2</v>
      </c>
      <c r="E5" s="47">
        <f>+SUM(B5:D5)</f>
        <v>5768</v>
      </c>
      <c r="F5" s="4">
        <v>3840</v>
      </c>
      <c r="Q5" s="28"/>
      <c r="R5" s="28"/>
      <c r="AC5" s="4"/>
      <c r="AD5" s="4"/>
    </row>
    <row r="6" spans="1:30">
      <c r="A6" s="46" t="s">
        <v>16</v>
      </c>
      <c r="B6" s="43">
        <v>2525</v>
      </c>
      <c r="C6" s="43">
        <v>15334</v>
      </c>
      <c r="D6" s="43">
        <v>696</v>
      </c>
      <c r="E6" s="47">
        <f t="shared" ref="E6:E28" si="0">+SUM(B6:D6)</f>
        <v>18555</v>
      </c>
      <c r="F6" s="4">
        <v>12417</v>
      </c>
      <c r="Q6" s="28"/>
      <c r="R6" s="28"/>
      <c r="AC6" s="4"/>
      <c r="AD6" s="4"/>
    </row>
    <row r="7" spans="1:30">
      <c r="A7" s="37" t="s">
        <v>22</v>
      </c>
      <c r="B7" s="43">
        <v>80</v>
      </c>
      <c r="C7" s="43">
        <v>4846</v>
      </c>
      <c r="D7" s="43">
        <v>0</v>
      </c>
      <c r="E7" s="47">
        <f t="shared" si="0"/>
        <v>4926</v>
      </c>
      <c r="F7" s="4">
        <v>2302</v>
      </c>
      <c r="Q7" s="28"/>
      <c r="R7" s="28"/>
      <c r="AC7" s="4"/>
      <c r="AD7" s="4"/>
    </row>
    <row r="8" spans="1:30">
      <c r="A8" s="39" t="s">
        <v>6</v>
      </c>
      <c r="B8" s="43">
        <v>2301</v>
      </c>
      <c r="C8" s="43">
        <v>7673</v>
      </c>
      <c r="D8" s="43">
        <v>11</v>
      </c>
      <c r="E8" s="47">
        <f t="shared" si="0"/>
        <v>9985</v>
      </c>
      <c r="F8" s="4">
        <v>6524</v>
      </c>
      <c r="Q8" s="28"/>
      <c r="R8" s="28"/>
      <c r="AC8" s="4"/>
      <c r="AD8" s="4"/>
    </row>
    <row r="9" spans="1:30">
      <c r="A9" s="39" t="s">
        <v>19</v>
      </c>
      <c r="B9" s="43">
        <v>188</v>
      </c>
      <c r="C9" s="43">
        <v>8166</v>
      </c>
      <c r="D9" s="43">
        <v>8</v>
      </c>
      <c r="E9" s="47">
        <f t="shared" si="0"/>
        <v>8362</v>
      </c>
      <c r="F9" s="4">
        <v>5094</v>
      </c>
      <c r="Q9" s="28"/>
      <c r="R9" s="28"/>
      <c r="AC9" s="4"/>
      <c r="AD9" s="4"/>
    </row>
    <row r="10" spans="1:30">
      <c r="A10" s="39" t="s">
        <v>15</v>
      </c>
      <c r="B10" s="43">
        <v>285</v>
      </c>
      <c r="C10" s="43">
        <v>5181</v>
      </c>
      <c r="D10" s="43">
        <v>1</v>
      </c>
      <c r="E10" s="47">
        <f t="shared" si="0"/>
        <v>5467</v>
      </c>
      <c r="F10" s="4">
        <v>3132</v>
      </c>
      <c r="Q10" s="28"/>
      <c r="R10" s="28"/>
      <c r="AC10" s="4"/>
      <c r="AD10" s="4"/>
    </row>
    <row r="11" spans="1:30">
      <c r="A11" s="39" t="s">
        <v>5</v>
      </c>
      <c r="B11" s="43">
        <v>2022</v>
      </c>
      <c r="C11" s="43">
        <v>8404</v>
      </c>
      <c r="D11" s="43">
        <v>359</v>
      </c>
      <c r="E11" s="47">
        <f t="shared" si="0"/>
        <v>10785</v>
      </c>
      <c r="F11" s="4">
        <v>8869</v>
      </c>
      <c r="Q11" s="28"/>
      <c r="R11" s="28"/>
      <c r="AC11" s="4"/>
      <c r="AD11" s="4"/>
    </row>
    <row r="12" spans="1:30">
      <c r="A12" s="39" t="s">
        <v>9</v>
      </c>
      <c r="B12" s="43">
        <v>548</v>
      </c>
      <c r="C12" s="43">
        <v>2445</v>
      </c>
      <c r="D12" s="43">
        <v>41</v>
      </c>
      <c r="E12" s="47">
        <f t="shared" si="0"/>
        <v>3034</v>
      </c>
      <c r="F12" s="4">
        <v>1816</v>
      </c>
      <c r="Q12" s="28"/>
      <c r="R12" s="28"/>
      <c r="AC12" s="4"/>
      <c r="AD12" s="4"/>
    </row>
    <row r="13" spans="1:30">
      <c r="A13" s="39" t="s">
        <v>30</v>
      </c>
      <c r="B13" s="43">
        <v>4</v>
      </c>
      <c r="C13" s="43">
        <v>10464</v>
      </c>
      <c r="D13" s="43">
        <v>1</v>
      </c>
      <c r="E13" s="47">
        <f t="shared" si="0"/>
        <v>10469</v>
      </c>
      <c r="F13" s="4">
        <v>5746</v>
      </c>
      <c r="Q13" s="28"/>
      <c r="R13" s="28"/>
      <c r="AC13" s="4"/>
      <c r="AD13" s="4"/>
    </row>
    <row r="14" spans="1:30">
      <c r="A14" s="39" t="s">
        <v>20</v>
      </c>
      <c r="B14" s="43">
        <v>168</v>
      </c>
      <c r="C14" s="43">
        <v>4458</v>
      </c>
      <c r="D14" s="43">
        <v>1</v>
      </c>
      <c r="E14" s="47">
        <f t="shared" si="0"/>
        <v>4627</v>
      </c>
      <c r="F14" s="4">
        <v>2450</v>
      </c>
      <c r="Q14" s="28"/>
      <c r="R14" s="28"/>
      <c r="AC14" s="4"/>
      <c r="AD14" s="4"/>
    </row>
    <row r="15" spans="1:30">
      <c r="A15" s="39" t="s">
        <v>7</v>
      </c>
      <c r="B15" s="43">
        <v>17227</v>
      </c>
      <c r="C15" s="43">
        <v>74204</v>
      </c>
      <c r="D15" s="43">
        <v>1773</v>
      </c>
      <c r="E15" s="47">
        <f t="shared" si="0"/>
        <v>93204</v>
      </c>
      <c r="F15" s="4">
        <v>76851</v>
      </c>
      <c r="Q15" s="28"/>
      <c r="R15" s="28"/>
      <c r="AC15" s="4"/>
      <c r="AD15" s="4"/>
    </row>
    <row r="16" spans="1:30">
      <c r="A16" s="39" t="s">
        <v>17</v>
      </c>
      <c r="B16" s="43">
        <v>369</v>
      </c>
      <c r="C16" s="43">
        <v>11703</v>
      </c>
      <c r="D16" s="43">
        <v>14</v>
      </c>
      <c r="E16" s="47">
        <f t="shared" si="0"/>
        <v>12086</v>
      </c>
      <c r="F16" s="4">
        <v>7491</v>
      </c>
      <c r="Q16" s="28"/>
      <c r="R16" s="28"/>
      <c r="AC16" s="4"/>
      <c r="AD16" s="4"/>
    </row>
    <row r="17" spans="1:30">
      <c r="A17" s="39" t="s">
        <v>3</v>
      </c>
      <c r="B17" s="43">
        <v>33106</v>
      </c>
      <c r="C17" s="43">
        <v>51130</v>
      </c>
      <c r="D17" s="43">
        <v>316</v>
      </c>
      <c r="E17" s="47">
        <f t="shared" si="0"/>
        <v>84552</v>
      </c>
      <c r="F17" s="4">
        <v>57344</v>
      </c>
      <c r="Q17" s="28"/>
      <c r="R17" s="28"/>
      <c r="AC17" s="4"/>
      <c r="AD17" s="4"/>
    </row>
    <row r="18" spans="1:30">
      <c r="A18" s="39" t="s">
        <v>4</v>
      </c>
      <c r="B18" s="43">
        <v>9772</v>
      </c>
      <c r="C18" s="43">
        <v>28912</v>
      </c>
      <c r="D18" s="43">
        <v>257</v>
      </c>
      <c r="E18" s="47">
        <f t="shared" si="0"/>
        <v>38941</v>
      </c>
      <c r="F18" s="4">
        <v>17519</v>
      </c>
      <c r="Q18" s="28"/>
      <c r="R18" s="28"/>
      <c r="AC18" s="4"/>
      <c r="AD18" s="4"/>
    </row>
    <row r="19" spans="1:30">
      <c r="A19" s="39" t="s">
        <v>2</v>
      </c>
      <c r="B19" s="43">
        <v>11404</v>
      </c>
      <c r="C19" s="43">
        <v>29979</v>
      </c>
      <c r="D19" s="43">
        <v>5140</v>
      </c>
      <c r="E19" s="47">
        <f t="shared" si="0"/>
        <v>46523</v>
      </c>
      <c r="F19" s="4">
        <v>34453</v>
      </c>
      <c r="Q19" s="28"/>
      <c r="R19" s="28"/>
      <c r="AC19" s="4"/>
      <c r="AD19" s="4"/>
    </row>
    <row r="20" spans="1:30">
      <c r="A20" s="39" t="s">
        <v>13</v>
      </c>
      <c r="B20" s="43">
        <v>157</v>
      </c>
      <c r="C20" s="43">
        <v>5076</v>
      </c>
      <c r="D20" s="43">
        <v>60</v>
      </c>
      <c r="E20" s="47">
        <f t="shared" si="0"/>
        <v>5293</v>
      </c>
      <c r="F20" s="4">
        <v>3348</v>
      </c>
      <c r="Q20" s="28"/>
      <c r="R20" s="28"/>
      <c r="AC20" s="4"/>
      <c r="AD20" s="4"/>
    </row>
    <row r="21" spans="1:30">
      <c r="A21" s="39" t="s">
        <v>29</v>
      </c>
      <c r="B21" s="43">
        <v>288</v>
      </c>
      <c r="C21" s="43">
        <v>83</v>
      </c>
      <c r="D21" s="43">
        <v>0</v>
      </c>
      <c r="E21" s="47">
        <f t="shared" si="0"/>
        <v>371</v>
      </c>
      <c r="F21" s="4">
        <v>365</v>
      </c>
      <c r="Q21" s="28"/>
      <c r="R21" s="28"/>
      <c r="AC21" s="4"/>
      <c r="AD21" s="4"/>
    </row>
    <row r="22" spans="1:30">
      <c r="A22" s="39" t="s">
        <v>18</v>
      </c>
      <c r="B22" s="43">
        <v>241</v>
      </c>
      <c r="C22" s="43">
        <v>1323</v>
      </c>
      <c r="D22" s="43">
        <v>6</v>
      </c>
      <c r="E22" s="47">
        <f t="shared" si="0"/>
        <v>1570</v>
      </c>
      <c r="F22" s="4">
        <v>919</v>
      </c>
      <c r="Q22" s="28"/>
      <c r="R22" s="28"/>
      <c r="AC22" s="4"/>
      <c r="AD22" s="4"/>
    </row>
    <row r="23" spans="1:30">
      <c r="A23" s="39" t="s">
        <v>24</v>
      </c>
      <c r="B23" s="43">
        <v>0</v>
      </c>
      <c r="C23" s="43">
        <v>989</v>
      </c>
      <c r="D23" s="43">
        <v>0</v>
      </c>
      <c r="E23" s="47">
        <f t="shared" si="0"/>
        <v>989</v>
      </c>
      <c r="F23" s="4">
        <v>591</v>
      </c>
      <c r="Q23" s="28"/>
      <c r="R23" s="28"/>
      <c r="AC23" s="4"/>
      <c r="AD23" s="4"/>
    </row>
    <row r="24" spans="1:30">
      <c r="A24" s="39" t="s">
        <v>11</v>
      </c>
      <c r="B24" s="43">
        <v>10084</v>
      </c>
      <c r="C24" s="43">
        <v>64919</v>
      </c>
      <c r="D24" s="43">
        <v>1132</v>
      </c>
      <c r="E24" s="47">
        <f>+SUM(B24:D24)</f>
        <v>76135</v>
      </c>
      <c r="F24" s="4">
        <v>39628</v>
      </c>
      <c r="Q24" s="28"/>
      <c r="R24" s="28"/>
      <c r="AC24" s="4"/>
      <c r="AD24" s="4"/>
    </row>
    <row r="25" spans="1:30">
      <c r="A25" s="39" t="s">
        <v>10</v>
      </c>
      <c r="B25" s="43">
        <v>2600</v>
      </c>
      <c r="C25" s="43">
        <v>340</v>
      </c>
      <c r="D25" s="43">
        <v>0</v>
      </c>
      <c r="E25" s="47">
        <f>+SUM(B25:D25)</f>
        <v>2940</v>
      </c>
      <c r="F25" s="4">
        <v>2493</v>
      </c>
      <c r="Q25" s="28"/>
      <c r="R25" s="28"/>
      <c r="AC25" s="4"/>
      <c r="AD25" s="4"/>
    </row>
    <row r="26" spans="1:30">
      <c r="A26" s="39" t="s">
        <v>14</v>
      </c>
      <c r="B26" s="43">
        <v>3674</v>
      </c>
      <c r="C26" s="43">
        <v>40947</v>
      </c>
      <c r="D26" s="43">
        <v>346</v>
      </c>
      <c r="E26" s="47">
        <f t="shared" si="0"/>
        <v>44967</v>
      </c>
      <c r="F26" s="4">
        <v>27827</v>
      </c>
      <c r="Q26" s="28"/>
      <c r="R26" s="28"/>
      <c r="AC26" s="4"/>
      <c r="AD26" s="4"/>
    </row>
    <row r="27" spans="1:30">
      <c r="A27" s="39" t="s">
        <v>8</v>
      </c>
      <c r="B27" s="43">
        <v>643</v>
      </c>
      <c r="C27" s="43">
        <v>2389</v>
      </c>
      <c r="D27" s="43">
        <v>30</v>
      </c>
      <c r="E27" s="47">
        <f t="shared" si="0"/>
        <v>3062</v>
      </c>
      <c r="F27" s="4">
        <v>2107</v>
      </c>
      <c r="Q27" s="28"/>
      <c r="R27" s="28"/>
      <c r="AC27" s="4"/>
      <c r="AD27" s="4"/>
    </row>
    <row r="28" spans="1:30">
      <c r="A28" s="39" t="s">
        <v>12</v>
      </c>
      <c r="B28" s="43">
        <v>164</v>
      </c>
      <c r="C28" s="43">
        <v>3256</v>
      </c>
      <c r="D28" s="43">
        <v>5</v>
      </c>
      <c r="E28" s="47">
        <f t="shared" si="0"/>
        <v>3425</v>
      </c>
      <c r="F28" s="4">
        <v>1733</v>
      </c>
      <c r="Q28" s="28"/>
      <c r="R28" s="28"/>
      <c r="AC28" s="4"/>
      <c r="AD28" s="4"/>
    </row>
    <row r="29" spans="1:30">
      <c r="A29" s="117" t="s">
        <v>21</v>
      </c>
      <c r="B29" s="116">
        <v>848</v>
      </c>
      <c r="C29" s="73">
        <v>5034</v>
      </c>
      <c r="D29" s="73">
        <v>0</v>
      </c>
      <c r="E29" s="217">
        <f>+SUM(B29:D29)</f>
        <v>5882</v>
      </c>
      <c r="F29" s="4">
        <v>2451</v>
      </c>
      <c r="Q29" s="28"/>
      <c r="R29" s="28"/>
      <c r="AC29" s="4"/>
      <c r="AD29" s="4"/>
    </row>
    <row r="30" spans="1:30">
      <c r="A30" s="18"/>
      <c r="C30" s="150" t="s">
        <v>89</v>
      </c>
      <c r="D30" s="36"/>
      <c r="Q30" s="28"/>
      <c r="R30" s="28"/>
      <c r="AC30" s="4"/>
      <c r="AD30" s="4"/>
    </row>
    <row r="31" spans="1:30">
      <c r="A31" s="41" t="s">
        <v>26</v>
      </c>
      <c r="B31" s="42">
        <f>SUM(B32:B56)</f>
        <v>2805640.9660099996</v>
      </c>
      <c r="C31" s="42">
        <f>SUM(C32:C56)</f>
        <v>8389646.5850000046</v>
      </c>
      <c r="D31" s="220">
        <f>SUM(D32:D56)</f>
        <v>82813.640100000033</v>
      </c>
      <c r="E31" s="42">
        <f>SUM(E32:E56)</f>
        <v>11278101.191110002</v>
      </c>
      <c r="Q31" s="28"/>
      <c r="R31" s="28"/>
      <c r="AC31" s="4"/>
      <c r="AD31" s="4"/>
    </row>
    <row r="32" spans="1:30">
      <c r="A32" s="37" t="s">
        <v>23</v>
      </c>
      <c r="B32" s="11">
        <v>2537.7624999999998</v>
      </c>
      <c r="C32" s="38">
        <v>119630.375</v>
      </c>
      <c r="D32" s="38">
        <v>13.4</v>
      </c>
      <c r="E32" s="47">
        <f>+SUM(B32:D32)</f>
        <v>122181.53749999999</v>
      </c>
      <c r="F32" s="4">
        <v>0</v>
      </c>
      <c r="G32" s="4">
        <v>0</v>
      </c>
      <c r="H32" s="4">
        <v>0</v>
      </c>
      <c r="Q32" s="28"/>
      <c r="R32" s="28"/>
      <c r="AC32" s="4"/>
      <c r="AD32" s="4"/>
    </row>
    <row r="33" spans="1:30">
      <c r="A33" s="39" t="s">
        <v>16</v>
      </c>
      <c r="B33" s="43">
        <v>53258.286</v>
      </c>
      <c r="C33" s="43">
        <v>324509.99523</v>
      </c>
      <c r="D33" s="43">
        <v>6196.17</v>
      </c>
      <c r="E33" s="47">
        <f t="shared" ref="E33:E56" si="1">+SUM(B33:D33)</f>
        <v>383964.45123000001</v>
      </c>
      <c r="F33" s="4">
        <v>0</v>
      </c>
      <c r="G33" s="4">
        <v>0</v>
      </c>
      <c r="H33" s="4">
        <v>0</v>
      </c>
      <c r="Q33" s="28"/>
      <c r="R33" s="28"/>
      <c r="AC33" s="4"/>
      <c r="AD33" s="4"/>
    </row>
    <row r="34" spans="1:30">
      <c r="A34" s="39" t="s">
        <v>22</v>
      </c>
      <c r="B34" s="43">
        <v>3089.402</v>
      </c>
      <c r="C34" s="43">
        <v>145734.24686000001</v>
      </c>
      <c r="D34" s="43">
        <v>0</v>
      </c>
      <c r="E34" s="47">
        <f t="shared" si="1"/>
        <v>148823.64886000002</v>
      </c>
      <c r="F34" s="4">
        <v>0</v>
      </c>
      <c r="G34" s="4">
        <v>0</v>
      </c>
      <c r="H34" s="4">
        <v>0</v>
      </c>
      <c r="Q34" s="28"/>
      <c r="R34" s="28"/>
      <c r="AC34" s="4"/>
      <c r="AD34" s="4"/>
    </row>
    <row r="35" spans="1:30">
      <c r="A35" s="39" t="s">
        <v>6</v>
      </c>
      <c r="B35" s="43">
        <v>40660.069600000003</v>
      </c>
      <c r="C35" s="43">
        <v>187523.82170000003</v>
      </c>
      <c r="D35" s="43">
        <v>95.165000000000006</v>
      </c>
      <c r="E35" s="47">
        <f t="shared" si="1"/>
        <v>228279.05630000003</v>
      </c>
      <c r="F35" s="4">
        <v>0</v>
      </c>
      <c r="G35" s="4">
        <v>0</v>
      </c>
      <c r="H35" s="4">
        <v>0</v>
      </c>
      <c r="Q35" s="28"/>
      <c r="R35" s="28"/>
      <c r="AC35" s="4"/>
      <c r="AD35" s="4"/>
    </row>
    <row r="36" spans="1:30">
      <c r="A36" s="39" t="s">
        <v>19</v>
      </c>
      <c r="B36" s="43">
        <v>4086.1677999999997</v>
      </c>
      <c r="C36" s="43">
        <v>224814.2501900006</v>
      </c>
      <c r="D36" s="43">
        <v>59.21</v>
      </c>
      <c r="E36" s="47">
        <f t="shared" si="1"/>
        <v>228959.62799000059</v>
      </c>
      <c r="F36" s="4">
        <v>0</v>
      </c>
      <c r="G36" s="4">
        <v>0</v>
      </c>
      <c r="H36" s="4">
        <v>0</v>
      </c>
      <c r="Q36" s="28"/>
      <c r="R36" s="28"/>
      <c r="AC36" s="4"/>
      <c r="AD36" s="4"/>
    </row>
    <row r="37" spans="1:30">
      <c r="A37" s="39" t="s">
        <v>15</v>
      </c>
      <c r="B37" s="43">
        <v>8386.2250000000004</v>
      </c>
      <c r="C37" s="43">
        <v>112916.83749999999</v>
      </c>
      <c r="D37" s="43">
        <v>9.0850000000000009</v>
      </c>
      <c r="E37" s="47">
        <f t="shared" si="1"/>
        <v>121312.14750000001</v>
      </c>
      <c r="F37" s="4">
        <v>0</v>
      </c>
      <c r="G37" s="4">
        <v>0</v>
      </c>
      <c r="H37" s="4">
        <v>0</v>
      </c>
      <c r="Q37" s="28"/>
      <c r="R37" s="28"/>
      <c r="AC37" s="4"/>
      <c r="AD37" s="4"/>
    </row>
    <row r="38" spans="1:30">
      <c r="A38" s="39" t="s">
        <v>5</v>
      </c>
      <c r="B38" s="43">
        <v>28295.718239999987</v>
      </c>
      <c r="C38" s="43">
        <v>163478.19065000003</v>
      </c>
      <c r="D38" s="43">
        <v>2837.5133500000002</v>
      </c>
      <c r="E38" s="47">
        <f t="shared" si="1"/>
        <v>194611.42224000001</v>
      </c>
      <c r="F38" s="4">
        <v>0</v>
      </c>
      <c r="G38" s="4">
        <v>0</v>
      </c>
      <c r="H38" s="4">
        <v>0</v>
      </c>
      <c r="Q38" s="28"/>
      <c r="R38" s="28"/>
      <c r="AC38" s="4"/>
      <c r="AD38" s="4"/>
    </row>
    <row r="39" spans="1:30">
      <c r="A39" s="39" t="s">
        <v>9</v>
      </c>
      <c r="B39" s="43">
        <v>12511.8586</v>
      </c>
      <c r="C39" s="43">
        <v>65878.516910000006</v>
      </c>
      <c r="D39" s="43">
        <v>274.7</v>
      </c>
      <c r="E39" s="47">
        <f t="shared" si="1"/>
        <v>78665.07551000001</v>
      </c>
      <c r="F39" s="4">
        <v>0</v>
      </c>
      <c r="G39" s="4">
        <v>0</v>
      </c>
      <c r="H39" s="4">
        <v>0</v>
      </c>
      <c r="Q39" s="28"/>
      <c r="R39" s="28"/>
      <c r="AC39" s="4"/>
      <c r="AD39" s="4"/>
    </row>
    <row r="40" spans="1:30">
      <c r="A40" s="39" t="s">
        <v>30</v>
      </c>
      <c r="B40" s="43">
        <v>134.4</v>
      </c>
      <c r="C40" s="43">
        <v>344368.14383000042</v>
      </c>
      <c r="D40" s="43">
        <v>6.7</v>
      </c>
      <c r="E40" s="47">
        <f t="shared" si="1"/>
        <v>344509.24383000046</v>
      </c>
      <c r="F40" s="4">
        <v>0</v>
      </c>
      <c r="G40" s="4">
        <v>0</v>
      </c>
      <c r="H40" s="4">
        <v>0</v>
      </c>
      <c r="Q40" s="28"/>
      <c r="R40" s="28"/>
      <c r="AC40" s="4"/>
      <c r="AD40" s="4"/>
    </row>
    <row r="41" spans="1:30">
      <c r="A41" s="39" t="s">
        <v>20</v>
      </c>
      <c r="B41" s="43">
        <v>2627.45</v>
      </c>
      <c r="C41" s="43">
        <v>102128.80162999997</v>
      </c>
      <c r="D41" s="43">
        <v>6.84</v>
      </c>
      <c r="E41" s="47">
        <f t="shared" si="1"/>
        <v>104763.09162999997</v>
      </c>
      <c r="F41" s="4">
        <v>0</v>
      </c>
      <c r="G41" s="4">
        <v>0</v>
      </c>
      <c r="H41" s="4">
        <v>0</v>
      </c>
      <c r="Q41" s="28"/>
      <c r="R41" s="28"/>
      <c r="AC41" s="4"/>
      <c r="AD41" s="4"/>
    </row>
    <row r="42" spans="1:30">
      <c r="A42" s="39" t="s">
        <v>7</v>
      </c>
      <c r="B42" s="43">
        <v>445308.36170000001</v>
      </c>
      <c r="C42" s="43">
        <v>1402938.3755000019</v>
      </c>
      <c r="D42" s="43">
        <v>14998.721749999999</v>
      </c>
      <c r="E42" s="47">
        <f t="shared" si="1"/>
        <v>1863245.458950002</v>
      </c>
      <c r="F42" s="4">
        <v>0</v>
      </c>
      <c r="G42" s="4">
        <v>0</v>
      </c>
      <c r="H42" s="4">
        <v>0</v>
      </c>
      <c r="Q42" s="28"/>
      <c r="R42" s="28"/>
      <c r="AC42" s="4"/>
      <c r="AD42" s="4"/>
    </row>
    <row r="43" spans="1:30">
      <c r="A43" s="39" t="s">
        <v>17</v>
      </c>
      <c r="B43" s="43">
        <v>10510.378000000001</v>
      </c>
      <c r="C43" s="43">
        <v>292306.36213000026</v>
      </c>
      <c r="D43" s="43">
        <v>101.285</v>
      </c>
      <c r="E43" s="47">
        <f t="shared" si="1"/>
        <v>302918.02513000026</v>
      </c>
      <c r="F43" s="4">
        <v>0</v>
      </c>
      <c r="G43" s="4">
        <v>0</v>
      </c>
      <c r="H43" s="4">
        <v>0</v>
      </c>
      <c r="Q43" s="28"/>
      <c r="R43" s="28"/>
      <c r="AC43" s="4"/>
      <c r="AD43" s="4"/>
    </row>
    <row r="44" spans="1:30">
      <c r="A44" s="39" t="s">
        <v>3</v>
      </c>
      <c r="B44" s="43">
        <v>979947.92920000001</v>
      </c>
      <c r="C44" s="43">
        <v>1015864.3016499999</v>
      </c>
      <c r="D44" s="43">
        <v>2681.88</v>
      </c>
      <c r="E44" s="47">
        <f t="shared" si="1"/>
        <v>1998494.1108499998</v>
      </c>
      <c r="F44" s="4">
        <v>0</v>
      </c>
      <c r="G44" s="4">
        <v>0</v>
      </c>
      <c r="H44" s="4">
        <v>0</v>
      </c>
      <c r="Q44" s="28"/>
      <c r="R44" s="28"/>
      <c r="AC44" s="4"/>
      <c r="AD44" s="4"/>
    </row>
    <row r="45" spans="1:30">
      <c r="A45" s="39" t="s">
        <v>4</v>
      </c>
      <c r="B45" s="43">
        <v>329994.03230000002</v>
      </c>
      <c r="C45" s="43">
        <v>624332.90889999992</v>
      </c>
      <c r="D45" s="43">
        <v>2242.2350000000001</v>
      </c>
      <c r="E45" s="47">
        <f t="shared" si="1"/>
        <v>956569.17619999999</v>
      </c>
      <c r="F45" s="4">
        <v>0</v>
      </c>
      <c r="G45" s="4">
        <v>0</v>
      </c>
      <c r="H45" s="4">
        <v>0</v>
      </c>
      <c r="Q45" s="28"/>
      <c r="R45" s="28"/>
      <c r="AC45" s="4"/>
      <c r="AD45" s="4"/>
    </row>
    <row r="46" spans="1:30">
      <c r="A46" s="39" t="s">
        <v>2</v>
      </c>
      <c r="B46" s="43">
        <v>298603.00982000004</v>
      </c>
      <c r="C46" s="43">
        <v>592778.46389999951</v>
      </c>
      <c r="D46" s="43">
        <v>39888.590000000018</v>
      </c>
      <c r="E46" s="210">
        <f t="shared" si="1"/>
        <v>931270.06371999951</v>
      </c>
      <c r="F46" s="4">
        <v>0</v>
      </c>
      <c r="G46" s="4">
        <v>0</v>
      </c>
      <c r="H46" s="4">
        <v>0</v>
      </c>
      <c r="Q46" s="28"/>
      <c r="R46" s="28"/>
      <c r="AC46" s="4"/>
      <c r="AD46" s="4"/>
    </row>
    <row r="47" spans="1:30">
      <c r="A47" s="39" t="s">
        <v>13</v>
      </c>
      <c r="B47" s="43">
        <v>2773.1868000000004</v>
      </c>
      <c r="C47" s="43">
        <v>119520.20019999998</v>
      </c>
      <c r="D47" s="43">
        <v>523.63499999999999</v>
      </c>
      <c r="E47" s="47">
        <f t="shared" si="1"/>
        <v>122817.02199999997</v>
      </c>
      <c r="F47" s="4">
        <v>0</v>
      </c>
      <c r="G47" s="4">
        <v>0</v>
      </c>
      <c r="H47" s="4">
        <v>0</v>
      </c>
      <c r="Q47" s="28"/>
      <c r="R47" s="28"/>
      <c r="AC47" s="4"/>
      <c r="AD47" s="4"/>
    </row>
    <row r="48" spans="1:30">
      <c r="A48" s="39" t="s">
        <v>29</v>
      </c>
      <c r="B48" s="43">
        <v>5720.1204000000007</v>
      </c>
      <c r="C48" s="43">
        <v>1404.73</v>
      </c>
      <c r="D48" s="43">
        <v>0</v>
      </c>
      <c r="E48" s="47">
        <f t="shared" si="1"/>
        <v>7124.8504000000012</v>
      </c>
      <c r="F48" s="4">
        <v>0</v>
      </c>
      <c r="G48" s="4">
        <v>0</v>
      </c>
      <c r="H48" s="4">
        <v>0</v>
      </c>
      <c r="Q48" s="28"/>
      <c r="R48" s="28"/>
      <c r="AC48" s="4"/>
      <c r="AD48" s="4"/>
    </row>
    <row r="49" spans="1:30">
      <c r="A49" s="39" t="s">
        <v>18</v>
      </c>
      <c r="B49" s="43">
        <v>9377.375</v>
      </c>
      <c r="C49" s="43">
        <v>26991.6145</v>
      </c>
      <c r="D49" s="43">
        <v>53.82</v>
      </c>
      <c r="E49" s="47">
        <f t="shared" si="1"/>
        <v>36422.809499999996</v>
      </c>
      <c r="F49" s="4">
        <v>0</v>
      </c>
      <c r="G49" s="4">
        <v>0</v>
      </c>
      <c r="H49" s="4">
        <v>0</v>
      </c>
      <c r="Q49" s="28"/>
      <c r="R49" s="28"/>
      <c r="AC49" s="4"/>
      <c r="AD49" s="4"/>
    </row>
    <row r="50" spans="1:30">
      <c r="A50" s="39" t="s">
        <v>24</v>
      </c>
      <c r="B50" s="43">
        <v>0</v>
      </c>
      <c r="C50" s="43">
        <v>21282.154999999999</v>
      </c>
      <c r="D50" s="43">
        <v>0</v>
      </c>
      <c r="E50" s="47">
        <f t="shared" si="1"/>
        <v>21282.154999999999</v>
      </c>
      <c r="F50" s="4">
        <v>0</v>
      </c>
      <c r="G50" s="4">
        <v>0</v>
      </c>
      <c r="H50" s="4">
        <v>0</v>
      </c>
      <c r="Q50" s="28"/>
      <c r="R50" s="28"/>
      <c r="AC50" s="4"/>
      <c r="AD50" s="4"/>
    </row>
    <row r="51" spans="1:30">
      <c r="A51" s="39" t="s">
        <v>11</v>
      </c>
      <c r="B51" s="43">
        <v>347420.90854999999</v>
      </c>
      <c r="C51" s="43">
        <v>1387957.1074999999</v>
      </c>
      <c r="D51" s="43">
        <v>10186.815000000001</v>
      </c>
      <c r="E51" s="47">
        <f t="shared" si="1"/>
        <v>1745564.8310499999</v>
      </c>
      <c r="F51" s="4">
        <v>0</v>
      </c>
      <c r="G51" s="4">
        <v>0</v>
      </c>
      <c r="H51" s="4">
        <v>0</v>
      </c>
      <c r="Q51" s="28"/>
      <c r="R51" s="28"/>
      <c r="AC51" s="4"/>
      <c r="AD51" s="4"/>
    </row>
    <row r="52" spans="1:30">
      <c r="A52" s="39" t="s">
        <v>10</v>
      </c>
      <c r="B52" s="43">
        <v>55400.284</v>
      </c>
      <c r="C52" s="43">
        <v>6675.97775</v>
      </c>
      <c r="D52" s="43">
        <v>0</v>
      </c>
      <c r="E52" s="47">
        <f t="shared" si="1"/>
        <v>62076.261749999998</v>
      </c>
      <c r="F52" s="4">
        <v>0</v>
      </c>
      <c r="G52" s="4">
        <v>0</v>
      </c>
      <c r="H52" s="4">
        <v>0</v>
      </c>
      <c r="Q52" s="28"/>
      <c r="R52" s="28"/>
      <c r="AC52" s="4"/>
      <c r="AD52" s="4"/>
    </row>
    <row r="53" spans="1:30">
      <c r="A53" s="39" t="s">
        <v>14</v>
      </c>
      <c r="B53" s="43">
        <v>116426.3665</v>
      </c>
      <c r="C53" s="43">
        <v>866053.53035999986</v>
      </c>
      <c r="D53" s="43">
        <v>2322.2800000000002</v>
      </c>
      <c r="E53" s="47">
        <f t="shared" si="1"/>
        <v>984802.17685999989</v>
      </c>
      <c r="F53" s="4">
        <v>0</v>
      </c>
      <c r="G53" s="4">
        <v>0</v>
      </c>
      <c r="H53" s="4">
        <v>0</v>
      </c>
      <c r="Q53" s="28"/>
      <c r="R53" s="28"/>
      <c r="AC53" s="4"/>
      <c r="AD53" s="4"/>
    </row>
    <row r="54" spans="1:30">
      <c r="A54" s="39" t="s">
        <v>8</v>
      </c>
      <c r="B54" s="43">
        <v>14365.85</v>
      </c>
      <c r="C54" s="43">
        <v>49950.775000000001</v>
      </c>
      <c r="D54" s="43">
        <v>270.39999999999998</v>
      </c>
      <c r="E54" s="47">
        <f t="shared" si="1"/>
        <v>64587.025000000001</v>
      </c>
      <c r="F54" s="4">
        <v>0</v>
      </c>
      <c r="G54" s="4">
        <v>0</v>
      </c>
      <c r="H54" s="4">
        <v>0</v>
      </c>
      <c r="Q54" s="28"/>
      <c r="R54" s="28"/>
      <c r="AC54" s="4"/>
      <c r="AD54" s="4"/>
    </row>
    <row r="55" spans="1:30">
      <c r="A55" s="39" t="s">
        <v>12</v>
      </c>
      <c r="B55" s="43">
        <v>6601</v>
      </c>
      <c r="C55" s="43">
        <v>72289.039999999994</v>
      </c>
      <c r="D55" s="43">
        <v>45.195</v>
      </c>
      <c r="E55" s="47">
        <f t="shared" si="1"/>
        <v>78935.235000000001</v>
      </c>
      <c r="F55" s="4">
        <v>0</v>
      </c>
      <c r="G55" s="4">
        <v>0</v>
      </c>
      <c r="H55" s="4">
        <v>0</v>
      </c>
      <c r="Q55" s="28"/>
      <c r="R55" s="28"/>
      <c r="AC55" s="4"/>
      <c r="AD55" s="4"/>
    </row>
    <row r="56" spans="1:30">
      <c r="A56" s="40" t="s">
        <v>21</v>
      </c>
      <c r="B56" s="44">
        <v>27604.824000000001</v>
      </c>
      <c r="C56" s="44">
        <v>118317.86310999998</v>
      </c>
      <c r="D56" s="44">
        <v>0</v>
      </c>
      <c r="E56" s="47">
        <f t="shared" si="1"/>
        <v>145922.68710999997</v>
      </c>
      <c r="F56" s="4">
        <v>0</v>
      </c>
      <c r="G56" s="4">
        <v>0</v>
      </c>
      <c r="H56" s="4">
        <v>0</v>
      </c>
      <c r="Q56" s="28"/>
      <c r="R56" s="28"/>
      <c r="AC56" s="4"/>
      <c r="AD56" s="4"/>
    </row>
    <row r="57" spans="1:30" ht="10.5" customHeight="1">
      <c r="A57" s="231" t="str">
        <f>'01'!A26:E26</f>
        <v>Nota: Las colocaciones en dólares han sido convertidas a moneda nacional según el tipo de cambio contable de su período</v>
      </c>
      <c r="B57" s="231"/>
      <c r="C57" s="231"/>
      <c r="D57" s="231"/>
      <c r="E57" s="231"/>
      <c r="F57" s="18"/>
      <c r="G57" s="18"/>
      <c r="H57" s="18"/>
      <c r="I57" s="18"/>
      <c r="J57" s="18"/>
      <c r="K57" s="18"/>
      <c r="L57" s="18"/>
      <c r="AC57" s="4"/>
      <c r="AD57" s="4"/>
    </row>
    <row r="58" spans="1:30" ht="10.5" customHeight="1">
      <c r="A58" s="232" t="s">
        <v>37</v>
      </c>
      <c r="B58" s="232"/>
      <c r="C58" s="232"/>
      <c r="D58" s="232"/>
      <c r="E58" s="232"/>
      <c r="F58" s="18"/>
      <c r="G58" s="18"/>
      <c r="H58" s="18"/>
      <c r="I58" s="18"/>
      <c r="J58" s="18"/>
      <c r="K58" s="18"/>
      <c r="L58" s="18"/>
      <c r="AC58" s="4"/>
      <c r="AD58" s="4"/>
    </row>
    <row r="59" spans="1:30" ht="10.5" customHeight="1">
      <c r="A59" s="232" t="s">
        <v>135</v>
      </c>
      <c r="B59" s="232"/>
      <c r="C59" s="112"/>
      <c r="D59" s="112"/>
      <c r="E59" s="112"/>
      <c r="F59" s="18"/>
      <c r="G59" s="18"/>
      <c r="H59" s="18"/>
      <c r="I59" s="18"/>
      <c r="J59" s="18"/>
      <c r="K59" s="18"/>
      <c r="L59" s="18"/>
      <c r="AC59" s="4"/>
      <c r="AD59" s="4"/>
    </row>
    <row r="60" spans="1:30" ht="30" customHeight="1">
      <c r="A60" s="236" t="s">
        <v>46</v>
      </c>
      <c r="B60" s="236"/>
      <c r="C60" s="236"/>
      <c r="D60" s="236"/>
      <c r="Q60" s="28"/>
      <c r="R60" s="28"/>
      <c r="AC60" s="4"/>
      <c r="AD60" s="4"/>
    </row>
  </sheetData>
  <mergeCells count="5">
    <mergeCell ref="A60:D60"/>
    <mergeCell ref="A57:E57"/>
    <mergeCell ref="A58:E58"/>
    <mergeCell ref="A1:E1"/>
    <mergeCell ref="A59:B59"/>
  </mergeCells>
  <hyperlinks>
    <hyperlink ref="A1:E1" location="Índice!B6" display="4. PERÚ: DESEMBOLSOS DE BFH POR MODALIDAD, SEGÚN DEPARTAMENTO, AL 30 DE SETIEMBRE DE 2017" xr:uid="{00000000-0004-0000-0400-000000000000}"/>
  </hyperlink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:H53"/>
  <sheetViews>
    <sheetView showGridLines="0" view="pageBreakPreview" zoomScale="89" zoomScaleNormal="100" zoomScaleSheetLayoutView="8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6" sqref="E36"/>
    </sheetView>
  </sheetViews>
  <sheetFormatPr baseColWidth="10" defaultRowHeight="14.5"/>
  <cols>
    <col min="1" max="1" width="12.1796875" style="4" customWidth="1"/>
    <col min="2" max="2" width="11.7265625" style="4" customWidth="1"/>
    <col min="3" max="3" width="17" style="4" customWidth="1"/>
    <col min="4" max="4" width="11.54296875" style="4" customWidth="1"/>
    <col min="5" max="5" width="17" style="4" customWidth="1"/>
    <col min="6" max="6" width="11.54296875" style="4" customWidth="1"/>
    <col min="7" max="7" width="17.1796875" style="4" customWidth="1"/>
    <col min="8" max="8" width="12.1796875" style="4" customWidth="1"/>
  </cols>
  <sheetData>
    <row r="1" spans="1:8">
      <c r="A1" s="240" t="str">
        <f>"5. "&amp;Índice!B7</f>
        <v>5. PERÚ: DESEMBOLSOS DE BFH POR PRODUCTO Y TIPO DE MONEDA, AL CIERRE DE ABRIL DE 2023</v>
      </c>
      <c r="B1" s="240"/>
      <c r="C1" s="240"/>
      <c r="D1" s="240"/>
      <c r="E1" s="240"/>
      <c r="F1" s="240"/>
      <c r="G1" s="240"/>
      <c r="H1" s="240"/>
    </row>
    <row r="2" spans="1:8" ht="15" customHeight="1">
      <c r="A2" s="241" t="s">
        <v>0</v>
      </c>
      <c r="B2" s="242" t="s">
        <v>31</v>
      </c>
      <c r="C2" s="243"/>
      <c r="D2" s="238" t="s">
        <v>32</v>
      </c>
      <c r="E2" s="239"/>
      <c r="F2" s="244" t="s">
        <v>33</v>
      </c>
      <c r="G2" s="243"/>
      <c r="H2" s="241" t="s">
        <v>26</v>
      </c>
    </row>
    <row r="3" spans="1:8">
      <c r="A3" s="241"/>
      <c r="B3" s="62" t="s">
        <v>49</v>
      </c>
      <c r="C3" s="6" t="s">
        <v>50</v>
      </c>
      <c r="D3" s="60" t="s">
        <v>51</v>
      </c>
      <c r="E3" s="61" t="s">
        <v>52</v>
      </c>
      <c r="F3" s="59" t="s">
        <v>53</v>
      </c>
      <c r="G3" s="14" t="s">
        <v>54</v>
      </c>
      <c r="H3" s="241"/>
    </row>
    <row r="4" spans="1:8">
      <c r="A4" s="48"/>
      <c r="B4" s="34" t="s">
        <v>87</v>
      </c>
      <c r="C4" s="16"/>
      <c r="D4" s="17"/>
      <c r="E4" s="17"/>
      <c r="F4" s="17"/>
      <c r="G4" s="17"/>
      <c r="H4" s="18"/>
    </row>
    <row r="5" spans="1:8">
      <c r="A5" s="54" t="s">
        <v>26</v>
      </c>
      <c r="B5" s="55">
        <f>SUM(B6:B26)</f>
        <v>7606</v>
      </c>
      <c r="C5" s="55">
        <f t="shared" ref="C5:H5" si="0">SUM(C6:C26)</f>
        <v>91155</v>
      </c>
      <c r="D5" s="55">
        <f t="shared" si="0"/>
        <v>96</v>
      </c>
      <c r="E5" s="55">
        <f t="shared" si="0"/>
        <v>392862</v>
      </c>
      <c r="F5" s="55">
        <f t="shared" si="0"/>
        <v>18</v>
      </c>
      <c r="G5" s="55">
        <f t="shared" si="0"/>
        <v>10181</v>
      </c>
      <c r="H5" s="55">
        <f t="shared" si="0"/>
        <v>501918</v>
      </c>
    </row>
    <row r="6" spans="1:8">
      <c r="A6" s="19" t="s">
        <v>35</v>
      </c>
      <c r="B6" s="21">
        <v>688</v>
      </c>
      <c r="C6" s="21">
        <v>0</v>
      </c>
      <c r="D6" s="49">
        <v>0</v>
      </c>
      <c r="E6" s="50">
        <v>0</v>
      </c>
      <c r="F6" s="21">
        <v>0</v>
      </c>
      <c r="G6" s="21">
        <v>0</v>
      </c>
      <c r="H6" s="24">
        <f>+SUM(B6:G6)</f>
        <v>688</v>
      </c>
    </row>
    <row r="7" spans="1:8">
      <c r="A7" s="123">
        <v>2004</v>
      </c>
      <c r="B7" s="23">
        <v>1912</v>
      </c>
      <c r="C7" s="23">
        <v>0</v>
      </c>
      <c r="D7" s="51">
        <v>0</v>
      </c>
      <c r="E7" s="22">
        <v>0</v>
      </c>
      <c r="F7" s="23">
        <v>0</v>
      </c>
      <c r="G7" s="23">
        <v>0</v>
      </c>
      <c r="H7" s="24">
        <f t="shared" ref="H7:H25" si="1">+SUM(B7:G7)</f>
        <v>1912</v>
      </c>
    </row>
    <row r="8" spans="1:8">
      <c r="A8" s="123">
        <v>2005</v>
      </c>
      <c r="B8" s="23">
        <v>1839</v>
      </c>
      <c r="C8" s="23">
        <v>0</v>
      </c>
      <c r="D8" s="51">
        <v>13</v>
      </c>
      <c r="E8" s="22">
        <v>0</v>
      </c>
      <c r="F8" s="23">
        <v>0</v>
      </c>
      <c r="G8" s="23">
        <v>0</v>
      </c>
      <c r="H8" s="24">
        <f t="shared" si="1"/>
        <v>1852</v>
      </c>
    </row>
    <row r="9" spans="1:8">
      <c r="A9" s="123">
        <v>2006</v>
      </c>
      <c r="B9" s="23">
        <v>1991</v>
      </c>
      <c r="C9" s="23">
        <v>0</v>
      </c>
      <c r="D9" s="51">
        <v>26</v>
      </c>
      <c r="E9" s="22">
        <v>0</v>
      </c>
      <c r="F9" s="23">
        <v>8</v>
      </c>
      <c r="G9" s="23">
        <v>0</v>
      </c>
      <c r="H9" s="24">
        <f>+SUM(B9:G9)</f>
        <v>2025</v>
      </c>
    </row>
    <row r="10" spans="1:8">
      <c r="A10" s="123">
        <v>2007</v>
      </c>
      <c r="B10" s="23">
        <v>911</v>
      </c>
      <c r="C10" s="23">
        <v>976</v>
      </c>
      <c r="D10" s="51">
        <v>56</v>
      </c>
      <c r="E10" s="22">
        <v>342</v>
      </c>
      <c r="F10" s="23">
        <v>10</v>
      </c>
      <c r="G10" s="23">
        <v>99</v>
      </c>
      <c r="H10" s="24">
        <f t="shared" si="1"/>
        <v>2394</v>
      </c>
    </row>
    <row r="11" spans="1:8">
      <c r="A11" s="123">
        <v>2008</v>
      </c>
      <c r="B11" s="23">
        <v>227</v>
      </c>
      <c r="C11" s="23">
        <v>2169</v>
      </c>
      <c r="D11" s="51">
        <v>1</v>
      </c>
      <c r="E11" s="22">
        <v>6119</v>
      </c>
      <c r="F11" s="23">
        <v>0</v>
      </c>
      <c r="G11" s="23">
        <v>772</v>
      </c>
      <c r="H11" s="24">
        <f t="shared" si="1"/>
        <v>9288</v>
      </c>
    </row>
    <row r="12" spans="1:8">
      <c r="A12" s="123">
        <v>2009</v>
      </c>
      <c r="B12" s="23">
        <v>22</v>
      </c>
      <c r="C12" s="23">
        <v>3845</v>
      </c>
      <c r="D12" s="51">
        <v>0</v>
      </c>
      <c r="E12" s="22">
        <v>22866</v>
      </c>
      <c r="F12" s="23">
        <v>0</v>
      </c>
      <c r="G12" s="23">
        <v>1732</v>
      </c>
      <c r="H12" s="24">
        <f t="shared" si="1"/>
        <v>28465</v>
      </c>
    </row>
    <row r="13" spans="1:8">
      <c r="A13" s="123">
        <v>2010</v>
      </c>
      <c r="B13" s="23">
        <v>16</v>
      </c>
      <c r="C13" s="23">
        <v>5337</v>
      </c>
      <c r="D13" s="51">
        <v>0</v>
      </c>
      <c r="E13" s="22">
        <v>12833</v>
      </c>
      <c r="F13" s="23">
        <v>0</v>
      </c>
      <c r="G13" s="23">
        <v>549</v>
      </c>
      <c r="H13" s="24">
        <f t="shared" si="1"/>
        <v>18735</v>
      </c>
    </row>
    <row r="14" spans="1:8">
      <c r="A14" s="123">
        <v>2011</v>
      </c>
      <c r="B14" s="23">
        <v>0</v>
      </c>
      <c r="C14" s="23">
        <v>5991</v>
      </c>
      <c r="D14" s="51">
        <v>0</v>
      </c>
      <c r="E14" s="22">
        <v>6071</v>
      </c>
      <c r="F14" s="23">
        <v>0</v>
      </c>
      <c r="G14" s="23">
        <v>432</v>
      </c>
      <c r="H14" s="24">
        <f t="shared" si="1"/>
        <v>12494</v>
      </c>
    </row>
    <row r="15" spans="1:8">
      <c r="A15" s="123">
        <v>2012</v>
      </c>
      <c r="B15" s="23">
        <v>0</v>
      </c>
      <c r="C15" s="23">
        <v>4498</v>
      </c>
      <c r="D15" s="51">
        <v>0</v>
      </c>
      <c r="E15" s="22">
        <v>12597</v>
      </c>
      <c r="F15" s="23">
        <v>0</v>
      </c>
      <c r="G15" s="23">
        <v>405</v>
      </c>
      <c r="H15" s="24">
        <f t="shared" si="1"/>
        <v>17500</v>
      </c>
    </row>
    <row r="16" spans="1:8">
      <c r="A16" s="123">
        <v>2013</v>
      </c>
      <c r="B16" s="23">
        <v>0</v>
      </c>
      <c r="C16" s="23">
        <v>3414</v>
      </c>
      <c r="D16" s="51">
        <v>0</v>
      </c>
      <c r="E16" s="22">
        <v>20492</v>
      </c>
      <c r="F16" s="23">
        <v>0</v>
      </c>
      <c r="G16" s="23">
        <v>8</v>
      </c>
      <c r="H16" s="24">
        <f t="shared" si="1"/>
        <v>23914</v>
      </c>
    </row>
    <row r="17" spans="1:8">
      <c r="A17" s="123">
        <v>2014</v>
      </c>
      <c r="B17" s="23">
        <v>0</v>
      </c>
      <c r="C17" s="23">
        <v>4260</v>
      </c>
      <c r="D17" s="51">
        <v>0</v>
      </c>
      <c r="E17" s="22">
        <v>40904</v>
      </c>
      <c r="F17" s="23">
        <v>0</v>
      </c>
      <c r="G17" s="23">
        <v>0</v>
      </c>
      <c r="H17" s="24">
        <f t="shared" si="1"/>
        <v>45164</v>
      </c>
    </row>
    <row r="18" spans="1:8">
      <c r="A18" s="123">
        <v>2015</v>
      </c>
      <c r="B18" s="23">
        <v>0</v>
      </c>
      <c r="C18" s="23">
        <v>2837</v>
      </c>
      <c r="D18" s="51">
        <v>0</v>
      </c>
      <c r="E18" s="22">
        <v>46467</v>
      </c>
      <c r="F18" s="23">
        <v>0</v>
      </c>
      <c r="G18" s="23">
        <v>1101</v>
      </c>
      <c r="H18" s="24">
        <f t="shared" si="1"/>
        <v>50405</v>
      </c>
    </row>
    <row r="19" spans="1:8">
      <c r="A19" s="123">
        <v>2016</v>
      </c>
      <c r="B19" s="23">
        <v>0</v>
      </c>
      <c r="C19" s="23">
        <v>1577</v>
      </c>
      <c r="D19" s="51">
        <v>0</v>
      </c>
      <c r="E19" s="22">
        <v>34344</v>
      </c>
      <c r="F19" s="23">
        <v>0</v>
      </c>
      <c r="G19" s="23">
        <v>2925</v>
      </c>
      <c r="H19" s="24">
        <f t="shared" si="1"/>
        <v>38846</v>
      </c>
    </row>
    <row r="20" spans="1:8">
      <c r="A20" s="123">
        <v>2017</v>
      </c>
      <c r="B20" s="23">
        <v>0</v>
      </c>
      <c r="C20" s="23">
        <v>3182</v>
      </c>
      <c r="D20" s="51">
        <v>0</v>
      </c>
      <c r="E20" s="22">
        <v>23513</v>
      </c>
      <c r="F20" s="23">
        <v>0</v>
      </c>
      <c r="G20" s="23">
        <v>1776</v>
      </c>
      <c r="H20" s="24">
        <f t="shared" si="1"/>
        <v>28471</v>
      </c>
    </row>
    <row r="21" spans="1:8">
      <c r="A21" s="123">
        <v>2018</v>
      </c>
      <c r="B21" s="23">
        <v>0</v>
      </c>
      <c r="C21" s="23">
        <v>5131</v>
      </c>
      <c r="D21" s="51">
        <v>0</v>
      </c>
      <c r="E21" s="22">
        <v>20299</v>
      </c>
      <c r="F21" s="23">
        <v>0</v>
      </c>
      <c r="G21" s="23">
        <v>38</v>
      </c>
      <c r="H21" s="24">
        <f t="shared" si="1"/>
        <v>25468</v>
      </c>
    </row>
    <row r="22" spans="1:8">
      <c r="A22" s="123">
        <f>'01'!A21</f>
        <v>2019</v>
      </c>
      <c r="B22" s="23">
        <v>0</v>
      </c>
      <c r="C22" s="23">
        <v>10160</v>
      </c>
      <c r="D22" s="51">
        <v>0</v>
      </c>
      <c r="E22" s="22">
        <v>44937</v>
      </c>
      <c r="F22" s="23">
        <v>0</v>
      </c>
      <c r="G22" s="23">
        <v>322</v>
      </c>
      <c r="H22" s="24">
        <f t="shared" si="1"/>
        <v>55419</v>
      </c>
    </row>
    <row r="23" spans="1:8">
      <c r="A23" s="123">
        <v>2020</v>
      </c>
      <c r="B23" s="23">
        <v>0</v>
      </c>
      <c r="C23" s="23">
        <v>5619</v>
      </c>
      <c r="D23" s="51">
        <v>0</v>
      </c>
      <c r="E23" s="22">
        <v>44097</v>
      </c>
      <c r="F23" s="23">
        <v>0</v>
      </c>
      <c r="G23" s="23">
        <v>22</v>
      </c>
      <c r="H23" s="24">
        <f t="shared" si="1"/>
        <v>49738</v>
      </c>
    </row>
    <row r="24" spans="1:8">
      <c r="A24" s="123">
        <v>2021</v>
      </c>
      <c r="B24" s="23">
        <v>0</v>
      </c>
      <c r="C24" s="23">
        <v>11239</v>
      </c>
      <c r="D24" s="51">
        <v>0</v>
      </c>
      <c r="E24" s="22">
        <v>36357</v>
      </c>
      <c r="F24" s="23">
        <v>0</v>
      </c>
      <c r="G24" s="23">
        <v>0</v>
      </c>
      <c r="H24" s="24">
        <f t="shared" si="1"/>
        <v>47596</v>
      </c>
    </row>
    <row r="25" spans="1:8">
      <c r="A25" s="123">
        <f>+'03'!U2</f>
        <v>2022</v>
      </c>
      <c r="B25" s="23">
        <v>0</v>
      </c>
      <c r="C25" s="23">
        <v>17464</v>
      </c>
      <c r="D25" s="51">
        <v>0</v>
      </c>
      <c r="E25" s="22">
        <v>20345</v>
      </c>
      <c r="F25" s="23">
        <v>0</v>
      </c>
      <c r="G25" s="23">
        <v>0</v>
      </c>
      <c r="H25" s="24">
        <f t="shared" si="1"/>
        <v>37809</v>
      </c>
    </row>
    <row r="26" spans="1:8">
      <c r="A26" s="218" t="s">
        <v>134</v>
      </c>
      <c r="B26" s="102">
        <v>0</v>
      </c>
      <c r="C26" s="102">
        <v>3456</v>
      </c>
      <c r="D26" s="101">
        <v>0</v>
      </c>
      <c r="E26" s="103">
        <v>279</v>
      </c>
      <c r="F26" s="102">
        <v>0</v>
      </c>
      <c r="G26" s="102">
        <v>0</v>
      </c>
      <c r="H26" s="219">
        <f>+SUM(B26:G26)</f>
        <v>3735</v>
      </c>
    </row>
    <row r="27" spans="1:8">
      <c r="A27" s="25"/>
      <c r="B27" s="16" t="s">
        <v>90</v>
      </c>
      <c r="C27" s="16"/>
      <c r="D27" s="129"/>
      <c r="E27" s="26"/>
      <c r="F27" s="26"/>
      <c r="G27" s="26"/>
    </row>
    <row r="28" spans="1:8">
      <c r="A28" s="58" t="s">
        <v>26</v>
      </c>
      <c r="B28" s="55">
        <f>SUM(B29:B49)</f>
        <v>90212.787359999973</v>
      </c>
      <c r="C28" s="55">
        <f t="shared" ref="C28:H28" si="2">SUM(C29:C49)</f>
        <v>2715428.1786499997</v>
      </c>
      <c r="D28" s="55">
        <f t="shared" si="2"/>
        <v>861.60648000000003</v>
      </c>
      <c r="E28" s="55">
        <f t="shared" si="2"/>
        <v>8388784.9785199985</v>
      </c>
      <c r="F28" s="55">
        <f t="shared" si="2"/>
        <v>69.4452</v>
      </c>
      <c r="G28" s="55">
        <f t="shared" si="2"/>
        <v>82744.194900000002</v>
      </c>
      <c r="H28" s="55">
        <f t="shared" si="2"/>
        <v>11278101.191109998</v>
      </c>
    </row>
    <row r="29" spans="1:8">
      <c r="A29" s="19" t="s">
        <v>35</v>
      </c>
      <c r="B29" s="21">
        <v>8613.8100000000013</v>
      </c>
      <c r="C29" s="21">
        <v>0</v>
      </c>
      <c r="D29" s="49">
        <v>0</v>
      </c>
      <c r="E29" s="50">
        <v>0</v>
      </c>
      <c r="F29" s="21">
        <v>0</v>
      </c>
      <c r="G29" s="21">
        <v>0</v>
      </c>
      <c r="H29" s="24">
        <f>+SUM(B29:G29)</f>
        <v>8613.8100000000013</v>
      </c>
    </row>
    <row r="30" spans="1:8">
      <c r="A30" s="123">
        <v>2004</v>
      </c>
      <c r="B30" s="23">
        <v>23310.899999999976</v>
      </c>
      <c r="C30" s="23">
        <v>0</v>
      </c>
      <c r="D30" s="51">
        <v>0</v>
      </c>
      <c r="E30" s="22">
        <v>0</v>
      </c>
      <c r="F30" s="23">
        <v>0</v>
      </c>
      <c r="G30" s="23">
        <v>0</v>
      </c>
      <c r="H30" s="24">
        <f t="shared" ref="H30:H48" si="3">+SUM(B30:G30)</f>
        <v>23310.899999999976</v>
      </c>
    </row>
    <row r="31" spans="1:8">
      <c r="A31" s="123">
        <v>2005</v>
      </c>
      <c r="B31" s="23">
        <v>21878.964000000004</v>
      </c>
      <c r="C31" s="23">
        <v>0</v>
      </c>
      <c r="D31" s="51">
        <v>119.45639999999999</v>
      </c>
      <c r="E31" s="22">
        <v>0</v>
      </c>
      <c r="F31" s="23">
        <v>0</v>
      </c>
      <c r="G31" s="23">
        <v>0</v>
      </c>
      <c r="H31" s="24">
        <f t="shared" si="3"/>
        <v>21998.420400000003</v>
      </c>
    </row>
    <row r="32" spans="1:8">
      <c r="A32" s="123">
        <v>2006</v>
      </c>
      <c r="B32" s="23">
        <v>23409.056159999993</v>
      </c>
      <c r="C32" s="23">
        <v>0</v>
      </c>
      <c r="D32" s="51">
        <v>237.55647999999999</v>
      </c>
      <c r="E32" s="22">
        <v>0</v>
      </c>
      <c r="F32" s="23">
        <v>31.363199999999996</v>
      </c>
      <c r="G32" s="23">
        <v>0</v>
      </c>
      <c r="H32" s="24">
        <f t="shared" si="3"/>
        <v>23677.975839999992</v>
      </c>
    </row>
    <row r="33" spans="1:8">
      <c r="A33" s="123">
        <v>2007</v>
      </c>
      <c r="B33" s="23">
        <v>10238.659199999998</v>
      </c>
      <c r="C33" s="23">
        <v>13004.7</v>
      </c>
      <c r="D33" s="51">
        <v>496.71160000000003</v>
      </c>
      <c r="E33" s="22">
        <v>3642.79</v>
      </c>
      <c r="F33" s="23">
        <v>38.082000000000001</v>
      </c>
      <c r="G33" s="23">
        <v>464.98</v>
      </c>
      <c r="H33" s="24">
        <f t="shared" si="3"/>
        <v>27885.922799999997</v>
      </c>
    </row>
    <row r="34" spans="1:8">
      <c r="A34" s="123">
        <v>2008</v>
      </c>
      <c r="B34" s="23">
        <v>2361.3408000000004</v>
      </c>
      <c r="C34" s="23">
        <v>28925.24</v>
      </c>
      <c r="D34" s="51">
        <v>7.8819999999999997</v>
      </c>
      <c r="E34" s="22">
        <v>98041.77</v>
      </c>
      <c r="F34" s="23">
        <v>0</v>
      </c>
      <c r="G34" s="23">
        <v>5083.96</v>
      </c>
      <c r="H34" s="24">
        <f t="shared" si="3"/>
        <v>134420.19280000002</v>
      </c>
    </row>
    <row r="35" spans="1:8">
      <c r="A35" s="123">
        <v>2009</v>
      </c>
      <c r="B35" s="23">
        <v>238.80240000000003</v>
      </c>
      <c r="C35" s="23">
        <v>66925.009999999995</v>
      </c>
      <c r="D35" s="51">
        <v>0</v>
      </c>
      <c r="E35" s="22">
        <v>376577.96</v>
      </c>
      <c r="F35" s="23">
        <v>0</v>
      </c>
      <c r="G35" s="23">
        <v>11604.4</v>
      </c>
      <c r="H35" s="24">
        <f t="shared" si="3"/>
        <v>455346.17240000004</v>
      </c>
    </row>
    <row r="36" spans="1:8">
      <c r="A36" s="123">
        <v>2010</v>
      </c>
      <c r="B36" s="23">
        <v>161.25479999999999</v>
      </c>
      <c r="C36" s="23">
        <v>94798.35</v>
      </c>
      <c r="D36" s="51">
        <v>0</v>
      </c>
      <c r="E36" s="22">
        <v>214917.67</v>
      </c>
      <c r="F36" s="23">
        <v>0</v>
      </c>
      <c r="G36" s="23">
        <v>3693.7</v>
      </c>
      <c r="H36" s="24">
        <f t="shared" si="3"/>
        <v>313570.97480000003</v>
      </c>
    </row>
    <row r="37" spans="1:8">
      <c r="A37" s="123">
        <v>2011</v>
      </c>
      <c r="B37" s="23">
        <v>0</v>
      </c>
      <c r="C37" s="23">
        <v>106980.45</v>
      </c>
      <c r="D37" s="51">
        <v>0</v>
      </c>
      <c r="E37" s="22">
        <v>101987.175</v>
      </c>
      <c r="F37" s="23">
        <v>0</v>
      </c>
      <c r="G37" s="23">
        <v>2940.46</v>
      </c>
      <c r="H37" s="24">
        <f t="shared" si="3"/>
        <v>211908.08499999999</v>
      </c>
    </row>
    <row r="38" spans="1:8">
      <c r="A38" s="123">
        <v>2012</v>
      </c>
      <c r="B38" s="23">
        <v>0</v>
      </c>
      <c r="C38" s="23">
        <v>79710.75</v>
      </c>
      <c r="D38" s="51">
        <v>0</v>
      </c>
      <c r="E38" s="22">
        <v>216503.67624999999</v>
      </c>
      <c r="F38" s="23">
        <v>0</v>
      </c>
      <c r="G38" s="23">
        <v>2771.0549999999998</v>
      </c>
      <c r="H38" s="24">
        <f t="shared" si="3"/>
        <v>298985.48125000001</v>
      </c>
    </row>
    <row r="39" spans="1:8">
      <c r="A39" s="123">
        <v>2013</v>
      </c>
      <c r="B39" s="23">
        <v>0</v>
      </c>
      <c r="C39" s="23">
        <v>62608.95</v>
      </c>
      <c r="D39" s="51">
        <v>0</v>
      </c>
      <c r="E39" s="22">
        <v>355445.69124999997</v>
      </c>
      <c r="F39" s="23">
        <v>0</v>
      </c>
      <c r="G39" s="23">
        <v>55.005000000000003</v>
      </c>
      <c r="H39" s="24">
        <f t="shared" si="3"/>
        <v>418109.64624999999</v>
      </c>
    </row>
    <row r="40" spans="1:8">
      <c r="A40" s="123">
        <v>2014</v>
      </c>
      <c r="B40" s="23">
        <v>0</v>
      </c>
      <c r="C40" s="23">
        <v>77666.399999999994</v>
      </c>
      <c r="D40" s="51">
        <v>0</v>
      </c>
      <c r="E40" s="22">
        <v>725128.60055000009</v>
      </c>
      <c r="F40" s="23">
        <v>0</v>
      </c>
      <c r="G40" s="23">
        <v>0</v>
      </c>
      <c r="H40" s="24">
        <f t="shared" si="3"/>
        <v>802795.00055000011</v>
      </c>
    </row>
    <row r="41" spans="1:8">
      <c r="A41" s="123">
        <v>2015</v>
      </c>
      <c r="B41" s="23">
        <v>0</v>
      </c>
      <c r="C41" s="23">
        <v>53526.25</v>
      </c>
      <c r="D41" s="51">
        <v>0</v>
      </c>
      <c r="E41" s="22">
        <v>861441.06075000076</v>
      </c>
      <c r="F41" s="23">
        <v>0</v>
      </c>
      <c r="G41" s="23">
        <v>9704.6200000000008</v>
      </c>
      <c r="H41" s="24">
        <f t="shared" si="3"/>
        <v>924671.93075000076</v>
      </c>
    </row>
    <row r="42" spans="1:8">
      <c r="A42" s="123">
        <v>2016</v>
      </c>
      <c r="B42" s="23">
        <v>0</v>
      </c>
      <c r="C42" s="23">
        <v>39069.86</v>
      </c>
      <c r="D42" s="51">
        <v>0</v>
      </c>
      <c r="E42" s="22">
        <v>657605.82414999988</v>
      </c>
      <c r="F42" s="23">
        <v>0</v>
      </c>
      <c r="G42" s="23">
        <v>26344.070050000006</v>
      </c>
      <c r="H42" s="24">
        <f t="shared" si="3"/>
        <v>723019.75419999985</v>
      </c>
    </row>
    <row r="43" spans="1:8">
      <c r="A43" s="123">
        <v>2017</v>
      </c>
      <c r="B43" s="23">
        <v>0</v>
      </c>
      <c r="C43" s="23">
        <v>99492.212800000008</v>
      </c>
      <c r="D43" s="51">
        <v>0</v>
      </c>
      <c r="E43" s="22">
        <v>467048.04419999989</v>
      </c>
      <c r="F43" s="23">
        <v>0</v>
      </c>
      <c r="G43" s="23">
        <v>16178.796849999997</v>
      </c>
      <c r="H43" s="24">
        <f t="shared" si="3"/>
        <v>582719.05384999991</v>
      </c>
    </row>
    <row r="44" spans="1:8">
      <c r="A44" s="123">
        <v>2018</v>
      </c>
      <c r="B44" s="23">
        <v>0</v>
      </c>
      <c r="C44" s="23">
        <v>171670.06805</v>
      </c>
      <c r="D44" s="51">
        <v>0</v>
      </c>
      <c r="E44" s="22">
        <v>464564.33040000044</v>
      </c>
      <c r="F44" s="23">
        <v>0</v>
      </c>
      <c r="G44" s="23">
        <v>345.23</v>
      </c>
      <c r="H44" s="24">
        <f t="shared" si="3"/>
        <v>636579.62845000043</v>
      </c>
    </row>
    <row r="45" spans="1:8">
      <c r="A45" s="123">
        <f>'01'!A21</f>
        <v>2019</v>
      </c>
      <c r="B45" s="23">
        <v>0</v>
      </c>
      <c r="C45" s="23">
        <v>348148.73804999999</v>
      </c>
      <c r="D45" s="51">
        <v>0</v>
      </c>
      <c r="E45" s="22">
        <v>1089027.7403199968</v>
      </c>
      <c r="F45" s="23">
        <v>0</v>
      </c>
      <c r="G45" s="23">
        <v>3132.2780000000002</v>
      </c>
      <c r="H45" s="24">
        <f t="shared" si="3"/>
        <v>1440308.7563699968</v>
      </c>
    </row>
    <row r="46" spans="1:8">
      <c r="A46" s="123">
        <f>'01'!A22</f>
        <v>2020</v>
      </c>
      <c r="B46" s="23">
        <v>0</v>
      </c>
      <c r="C46" s="23">
        <v>206352.80499999999</v>
      </c>
      <c r="D46" s="51">
        <v>0</v>
      </c>
      <c r="E46" s="22">
        <v>1153541.5373000009</v>
      </c>
      <c r="F46" s="23">
        <v>0</v>
      </c>
      <c r="G46" s="23">
        <v>425.64</v>
      </c>
      <c r="H46" s="24">
        <f t="shared" si="3"/>
        <v>1360319.9823000007</v>
      </c>
    </row>
    <row r="47" spans="1:8">
      <c r="A47" s="123">
        <v>2021</v>
      </c>
      <c r="B47" s="23">
        <v>0</v>
      </c>
      <c r="C47" s="23">
        <v>432479.41355</v>
      </c>
      <c r="D47" s="51">
        <v>0</v>
      </c>
      <c r="E47" s="22">
        <v>1013087.726249999</v>
      </c>
      <c r="F47" s="23">
        <v>0</v>
      </c>
      <c r="G47" s="23">
        <v>0</v>
      </c>
      <c r="H47" s="24">
        <f t="shared" si="3"/>
        <v>1445567.1397999991</v>
      </c>
    </row>
    <row r="48" spans="1:8">
      <c r="A48" s="123">
        <f>+A25</f>
        <v>2022</v>
      </c>
      <c r="B48" s="23">
        <v>0</v>
      </c>
      <c r="C48" s="23">
        <v>691296.53850000002</v>
      </c>
      <c r="D48" s="51">
        <v>0</v>
      </c>
      <c r="E48" s="22">
        <v>581918.9192999996</v>
      </c>
      <c r="F48" s="23">
        <v>0</v>
      </c>
      <c r="G48" s="23">
        <v>0</v>
      </c>
      <c r="H48" s="24">
        <f t="shared" si="3"/>
        <v>1273215.4577999995</v>
      </c>
    </row>
    <row r="49" spans="1:8">
      <c r="A49" s="123" t="str">
        <f>+A26</f>
        <v>Ene-Abr 2023</v>
      </c>
      <c r="B49" s="23">
        <v>0</v>
      </c>
      <c r="C49" s="23">
        <v>142772.44269999999</v>
      </c>
      <c r="D49" s="51">
        <v>0</v>
      </c>
      <c r="E49" s="22">
        <v>8304.4627999999993</v>
      </c>
      <c r="F49" s="23">
        <v>0</v>
      </c>
      <c r="G49" s="23">
        <v>0</v>
      </c>
      <c r="H49" s="24">
        <f>+SUM(B49:G49)</f>
        <v>151076.90549999999</v>
      </c>
    </row>
    <row r="50" spans="1:8">
      <c r="A50" s="234" t="str">
        <f>'01'!A26:E26</f>
        <v>Nota: Las colocaciones en dólares han sido convertidas a moneda nacional según el tipo de cambio contable de su período</v>
      </c>
      <c r="B50" s="234"/>
      <c r="C50" s="234"/>
      <c r="D50" s="234"/>
      <c r="E50" s="234"/>
      <c r="F50" s="234"/>
      <c r="G50" s="234"/>
      <c r="H50" s="234"/>
    </row>
    <row r="51" spans="1:8">
      <c r="A51" s="232" t="s">
        <v>37</v>
      </c>
      <c r="B51" s="232"/>
      <c r="C51" s="232"/>
      <c r="D51" s="232"/>
      <c r="E51" s="232"/>
      <c r="F51" s="18"/>
      <c r="G51" s="18"/>
      <c r="H51" s="18"/>
    </row>
    <row r="52" spans="1:8">
      <c r="A52" s="232" t="s">
        <v>135</v>
      </c>
      <c r="B52" s="232"/>
      <c r="C52" s="112"/>
      <c r="D52" s="112"/>
      <c r="E52" s="112"/>
      <c r="F52" s="18"/>
      <c r="G52" s="18"/>
      <c r="H52" s="18"/>
    </row>
    <row r="53" spans="1:8" ht="19.5" customHeight="1">
      <c r="A53" s="233" t="s">
        <v>46</v>
      </c>
      <c r="B53" s="233"/>
      <c r="C53" s="233"/>
      <c r="D53" s="233"/>
      <c r="E53" s="233"/>
      <c r="F53" s="233"/>
      <c r="G53" s="233"/>
    </row>
  </sheetData>
  <mergeCells count="10">
    <mergeCell ref="A50:H50"/>
    <mergeCell ref="A51:E51"/>
    <mergeCell ref="A53:G53"/>
    <mergeCell ref="D2:E2"/>
    <mergeCell ref="A1:H1"/>
    <mergeCell ref="A2:A3"/>
    <mergeCell ref="B2:C2"/>
    <mergeCell ref="F2:G2"/>
    <mergeCell ref="H2:H3"/>
    <mergeCell ref="A52:B52"/>
  </mergeCells>
  <hyperlinks>
    <hyperlink ref="A1" location="Índice!B7" display="5. PERÚ: DESEMBOLSOS DE BFH POR PRODUCTO Y TIPO DE MONEDA, AL 30 DE SETIEMBRE DE 2017" xr:uid="{00000000-0004-0000-0500-000000000000}"/>
  </hyperlinks>
  <pageMargins left="0.7" right="0.7" top="0.75" bottom="0.75" header="0.3" footer="0.3"/>
  <pageSetup paperSize="9" scale="79" orientation="portrait" r:id="rId1"/>
  <ignoredErrors>
    <ignoredError sqref="H7:H8 H30:H48 H9:H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5"/>
  <sheetViews>
    <sheetView showGridLines="0" view="pageBreakPreview" zoomScaleNormal="100" zoomScaleSheetLayoutView="100" workbookViewId="0">
      <selection activeCell="F18" sqref="F18"/>
    </sheetView>
  </sheetViews>
  <sheetFormatPr baseColWidth="10" defaultRowHeight="14.5"/>
  <cols>
    <col min="3" max="3" width="17" customWidth="1"/>
    <col min="4" max="4" width="12.54296875" customWidth="1"/>
  </cols>
  <sheetData>
    <row r="1" spans="1:17" ht="33.75" customHeight="1">
      <c r="A1" s="254" t="str">
        <f>"6. "&amp;Índice!B8</f>
        <v>6. PERÚ: DESEMBOLSOS MENSUALES DE BONOS DE RECONSTRUCCIÓN, AL CIERRE DE ABRIL DE 2023</v>
      </c>
      <c r="B1" s="254"/>
      <c r="C1" s="254"/>
      <c r="D1" s="254"/>
      <c r="E1" s="254"/>
      <c r="F1" s="25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idden="1"/>
    <row r="3" spans="1:17" ht="24">
      <c r="A3" s="81" t="s">
        <v>0</v>
      </c>
      <c r="B3" s="82" t="s">
        <v>73</v>
      </c>
      <c r="C3" s="86" t="s">
        <v>34</v>
      </c>
      <c r="D3" s="86" t="s">
        <v>47</v>
      </c>
    </row>
    <row r="4" spans="1:17">
      <c r="A4" s="246">
        <v>2017</v>
      </c>
      <c r="B4" s="106" t="s">
        <v>70</v>
      </c>
      <c r="C4" s="87">
        <v>120</v>
      </c>
      <c r="D4" s="88">
        <v>2648.7</v>
      </c>
    </row>
    <row r="5" spans="1:17">
      <c r="A5" s="246"/>
      <c r="B5" s="106" t="s">
        <v>71</v>
      </c>
      <c r="C5" s="49">
        <v>2509</v>
      </c>
      <c r="D5" s="89">
        <v>55379.902499999997</v>
      </c>
    </row>
    <row r="6" spans="1:17">
      <c r="A6" s="255"/>
      <c r="B6" s="107" t="s">
        <v>72</v>
      </c>
      <c r="C6" s="104">
        <v>463</v>
      </c>
      <c r="D6" s="105">
        <v>10219.567499999999</v>
      </c>
    </row>
    <row r="7" spans="1:17">
      <c r="A7" s="256">
        <v>2018</v>
      </c>
      <c r="B7" s="108" t="s">
        <v>74</v>
      </c>
      <c r="C7" s="111">
        <v>316</v>
      </c>
      <c r="D7" s="89">
        <v>6974.91</v>
      </c>
    </row>
    <row r="8" spans="1:17">
      <c r="A8" s="246"/>
      <c r="B8" s="106" t="s">
        <v>75</v>
      </c>
      <c r="C8" s="49">
        <v>1443</v>
      </c>
      <c r="D8" s="89">
        <v>31872.4175</v>
      </c>
    </row>
    <row r="9" spans="1:17">
      <c r="A9" s="246"/>
      <c r="B9" s="106" t="s">
        <v>76</v>
      </c>
      <c r="C9" s="49">
        <v>1030</v>
      </c>
      <c r="D9" s="89">
        <v>23221.360000000001</v>
      </c>
    </row>
    <row r="10" spans="1:17">
      <c r="A10" s="246"/>
      <c r="B10" s="106" t="s">
        <v>77</v>
      </c>
      <c r="C10" s="49">
        <v>1062</v>
      </c>
      <c r="D10" s="89">
        <v>24013.79</v>
      </c>
    </row>
    <row r="11" spans="1:17">
      <c r="A11" s="246"/>
      <c r="B11" s="106" t="s">
        <v>78</v>
      </c>
      <c r="C11" s="49">
        <v>116</v>
      </c>
      <c r="D11" s="89">
        <v>2623.63</v>
      </c>
    </row>
    <row r="12" spans="1:17">
      <c r="A12" s="246"/>
      <c r="B12" s="106" t="s">
        <v>79</v>
      </c>
      <c r="C12" s="49">
        <v>960</v>
      </c>
      <c r="D12" s="89">
        <v>21712.799999999999</v>
      </c>
    </row>
    <row r="13" spans="1:17">
      <c r="A13" s="246"/>
      <c r="B13" s="106" t="s">
        <v>80</v>
      </c>
      <c r="C13" s="49">
        <v>425</v>
      </c>
      <c r="D13" s="89">
        <v>9612.4375</v>
      </c>
    </row>
    <row r="14" spans="1:17">
      <c r="A14" s="246"/>
      <c r="B14" s="106" t="s">
        <v>81</v>
      </c>
      <c r="C14" s="49">
        <v>406</v>
      </c>
      <c r="D14" s="89">
        <v>9182.7049999999999</v>
      </c>
    </row>
    <row r="15" spans="1:17">
      <c r="A15" s="246"/>
      <c r="B15" s="106" t="s">
        <v>69</v>
      </c>
      <c r="C15" s="49">
        <v>3157</v>
      </c>
      <c r="D15" s="89">
        <v>71403.447499999995</v>
      </c>
    </row>
    <row r="16" spans="1:17">
      <c r="A16" s="246"/>
      <c r="B16" s="106" t="s">
        <v>70</v>
      </c>
      <c r="C16" s="49">
        <v>1036</v>
      </c>
      <c r="D16" s="89">
        <v>23431.73</v>
      </c>
    </row>
    <row r="17" spans="1:4">
      <c r="A17" s="246"/>
      <c r="B17" s="106" t="s">
        <v>71</v>
      </c>
      <c r="C17" s="49">
        <v>289</v>
      </c>
      <c r="D17" s="89">
        <v>6536.4575000000004</v>
      </c>
    </row>
    <row r="18" spans="1:4">
      <c r="A18" s="255"/>
      <c r="B18" s="107" t="s">
        <v>72</v>
      </c>
      <c r="C18" s="104">
        <v>2249</v>
      </c>
      <c r="D18" s="105">
        <v>50866.7575</v>
      </c>
    </row>
    <row r="19" spans="1:4">
      <c r="A19" s="256">
        <v>2019</v>
      </c>
      <c r="B19" s="106" t="s">
        <v>74</v>
      </c>
      <c r="C19" s="52">
        <v>163</v>
      </c>
      <c r="D19" s="90">
        <v>3686.6525000000001</v>
      </c>
    </row>
    <row r="20" spans="1:4">
      <c r="A20" s="246"/>
      <c r="B20" s="106" t="s">
        <v>75</v>
      </c>
      <c r="C20" s="52">
        <v>231</v>
      </c>
      <c r="D20" s="90">
        <v>5224.6424999999999</v>
      </c>
    </row>
    <row r="21" spans="1:4">
      <c r="A21" s="246"/>
      <c r="B21" s="106" t="s">
        <v>76</v>
      </c>
      <c r="C21" s="52">
        <v>866</v>
      </c>
      <c r="D21" s="90">
        <v>21054.16</v>
      </c>
    </row>
    <row r="22" spans="1:4">
      <c r="A22" s="246"/>
      <c r="B22" s="106" t="s">
        <v>77</v>
      </c>
      <c r="C22" s="52">
        <v>460</v>
      </c>
      <c r="D22" s="90">
        <v>10404.049999999999</v>
      </c>
    </row>
    <row r="23" spans="1:4">
      <c r="A23" s="246"/>
      <c r="B23" s="106" t="s">
        <v>78</v>
      </c>
      <c r="C23" s="52">
        <v>149</v>
      </c>
      <c r="D23" s="90">
        <v>3376.82</v>
      </c>
    </row>
    <row r="24" spans="1:4">
      <c r="A24" s="246"/>
      <c r="B24" s="106" t="s">
        <v>79</v>
      </c>
      <c r="C24" s="52">
        <v>83</v>
      </c>
      <c r="D24" s="90">
        <v>1899.87</v>
      </c>
    </row>
    <row r="25" spans="1:4">
      <c r="A25" s="246"/>
      <c r="B25" s="106" t="s">
        <v>80</v>
      </c>
      <c r="C25" s="52">
        <v>63</v>
      </c>
      <c r="D25" s="90">
        <v>1442.07</v>
      </c>
    </row>
    <row r="26" spans="1:4">
      <c r="A26" s="246"/>
      <c r="B26" s="106" t="s">
        <v>81</v>
      </c>
      <c r="C26" s="52">
        <v>91</v>
      </c>
      <c r="D26" s="90">
        <v>2082.7175000000002</v>
      </c>
    </row>
    <row r="27" spans="1:4">
      <c r="A27" s="246"/>
      <c r="B27" s="106" t="s">
        <v>84</v>
      </c>
      <c r="C27" s="52">
        <v>25</v>
      </c>
      <c r="D27" s="90">
        <v>1500</v>
      </c>
    </row>
    <row r="28" spans="1:4">
      <c r="A28" s="246"/>
      <c r="B28" s="106" t="s">
        <v>70</v>
      </c>
      <c r="C28" s="52">
        <v>5</v>
      </c>
      <c r="D28" s="90">
        <v>295.5</v>
      </c>
    </row>
    <row r="29" spans="1:4">
      <c r="A29" s="246"/>
      <c r="B29" s="106" t="s">
        <v>71</v>
      </c>
      <c r="C29" s="52">
        <v>3</v>
      </c>
      <c r="D29" s="90">
        <v>180</v>
      </c>
    </row>
    <row r="30" spans="1:4">
      <c r="A30" s="246"/>
      <c r="B30" s="106" t="s">
        <v>72</v>
      </c>
      <c r="C30" s="52">
        <v>24</v>
      </c>
      <c r="D30" s="90">
        <v>549.36</v>
      </c>
    </row>
    <row r="31" spans="1:4">
      <c r="A31" s="251">
        <v>2020</v>
      </c>
      <c r="B31" s="137" t="s">
        <v>74</v>
      </c>
      <c r="C31" s="138">
        <v>501</v>
      </c>
      <c r="D31" s="135">
        <v>11467.89</v>
      </c>
    </row>
    <row r="32" spans="1:4">
      <c r="A32" s="252"/>
      <c r="B32" s="106" t="s">
        <v>75</v>
      </c>
      <c r="C32" s="52">
        <v>508</v>
      </c>
      <c r="D32" s="90">
        <v>18048.150000000001</v>
      </c>
    </row>
    <row r="33" spans="1:4">
      <c r="A33" s="252"/>
      <c r="B33" s="106" t="s">
        <v>76</v>
      </c>
      <c r="C33" s="52">
        <v>1</v>
      </c>
      <c r="D33" s="90">
        <v>22.89</v>
      </c>
    </row>
    <row r="34" spans="1:4">
      <c r="A34" s="252"/>
      <c r="B34" s="106" t="s">
        <v>77</v>
      </c>
      <c r="C34" s="52">
        <v>0</v>
      </c>
      <c r="D34" s="90">
        <v>0</v>
      </c>
    </row>
    <row r="35" spans="1:4">
      <c r="A35" s="252"/>
      <c r="B35" s="106" t="s">
        <v>78</v>
      </c>
      <c r="C35" s="52">
        <v>0</v>
      </c>
      <c r="D35" s="90">
        <v>0</v>
      </c>
    </row>
    <row r="36" spans="1:4">
      <c r="A36" s="252"/>
      <c r="B36" s="106" t="s">
        <v>79</v>
      </c>
      <c r="C36" s="52">
        <v>0</v>
      </c>
      <c r="D36" s="90">
        <v>0</v>
      </c>
    </row>
    <row r="37" spans="1:4">
      <c r="A37" s="252"/>
      <c r="B37" s="106" t="s">
        <v>80</v>
      </c>
      <c r="C37" s="52">
        <v>122</v>
      </c>
      <c r="D37" s="90">
        <v>4915.4799999999996</v>
      </c>
    </row>
    <row r="38" spans="1:4">
      <c r="A38" s="252"/>
      <c r="B38" s="106" t="s">
        <v>81</v>
      </c>
      <c r="C38" s="52">
        <v>36</v>
      </c>
      <c r="D38" s="90">
        <v>1014.54</v>
      </c>
    </row>
    <row r="39" spans="1:4">
      <c r="A39" s="252"/>
      <c r="B39" s="106" t="s">
        <v>84</v>
      </c>
      <c r="C39" s="52">
        <v>0</v>
      </c>
      <c r="D39" s="90">
        <v>0</v>
      </c>
    </row>
    <row r="40" spans="1:4">
      <c r="A40" s="252"/>
      <c r="B40" s="106" t="s">
        <v>70</v>
      </c>
      <c r="C40" s="52">
        <v>0</v>
      </c>
      <c r="D40" s="90">
        <v>0</v>
      </c>
    </row>
    <row r="41" spans="1:4">
      <c r="A41" s="252"/>
      <c r="B41" s="119" t="s">
        <v>71</v>
      </c>
      <c r="C41" s="52">
        <v>3</v>
      </c>
      <c r="D41" s="90">
        <v>87.72</v>
      </c>
    </row>
    <row r="42" spans="1:4">
      <c r="A42" s="253"/>
      <c r="B42" s="134" t="s">
        <v>72</v>
      </c>
      <c r="C42" s="130">
        <v>127</v>
      </c>
      <c r="D42" s="128">
        <v>3713.48</v>
      </c>
    </row>
    <row r="43" spans="1:4">
      <c r="A43" s="251">
        <v>2021</v>
      </c>
      <c r="B43" s="136" t="s">
        <v>74</v>
      </c>
      <c r="C43" s="135">
        <v>0</v>
      </c>
      <c r="D43" s="135">
        <v>0</v>
      </c>
    </row>
    <row r="44" spans="1:4">
      <c r="A44" s="252"/>
      <c r="B44" s="106" t="s">
        <v>75</v>
      </c>
      <c r="C44" s="90">
        <v>7</v>
      </c>
      <c r="D44" s="90">
        <v>413.7</v>
      </c>
    </row>
    <row r="45" spans="1:4">
      <c r="A45" s="252"/>
      <c r="B45" s="106" t="s">
        <v>76</v>
      </c>
      <c r="C45" s="90">
        <v>0</v>
      </c>
      <c r="D45" s="90">
        <v>0</v>
      </c>
    </row>
    <row r="46" spans="1:4">
      <c r="A46" s="252"/>
      <c r="B46" s="106" t="s">
        <v>77</v>
      </c>
      <c r="C46" s="90">
        <v>0</v>
      </c>
      <c r="D46" s="90">
        <v>0</v>
      </c>
    </row>
    <row r="47" spans="1:4">
      <c r="A47" s="252"/>
      <c r="B47" s="106" t="s">
        <v>78</v>
      </c>
      <c r="C47" s="90">
        <v>2</v>
      </c>
      <c r="D47" s="90">
        <v>120</v>
      </c>
    </row>
    <row r="48" spans="1:4">
      <c r="A48" s="252"/>
      <c r="B48" s="106" t="s">
        <v>79</v>
      </c>
      <c r="C48" s="90">
        <v>945</v>
      </c>
      <c r="D48" s="90">
        <v>28574.52</v>
      </c>
    </row>
    <row r="49" spans="1:5">
      <c r="A49" s="252"/>
      <c r="B49" s="106" t="s">
        <v>80</v>
      </c>
      <c r="C49" s="90">
        <v>366</v>
      </c>
      <c r="D49" s="90">
        <v>10949.36</v>
      </c>
    </row>
    <row r="50" spans="1:5">
      <c r="A50" s="252"/>
      <c r="B50" s="106" t="s">
        <v>81</v>
      </c>
      <c r="C50" s="90">
        <v>52</v>
      </c>
      <c r="D50" s="90">
        <v>1616</v>
      </c>
    </row>
    <row r="51" spans="1:5">
      <c r="A51" s="252"/>
      <c r="B51" s="106" t="s">
        <v>84</v>
      </c>
      <c r="C51" s="90">
        <v>133</v>
      </c>
      <c r="D51" s="90">
        <v>3979.36</v>
      </c>
    </row>
    <row r="52" spans="1:5">
      <c r="A52" s="252"/>
      <c r="B52" s="106" t="s">
        <v>70</v>
      </c>
      <c r="C52" s="90">
        <v>98</v>
      </c>
      <c r="D52" s="90">
        <v>6756.0108999999893</v>
      </c>
    </row>
    <row r="53" spans="1:5">
      <c r="A53" s="252"/>
      <c r="B53" s="106" t="s">
        <v>71</v>
      </c>
      <c r="C53" s="90">
        <v>1</v>
      </c>
      <c r="D53" s="90">
        <v>71.616550000000004</v>
      </c>
    </row>
    <row r="54" spans="1:5">
      <c r="A54" s="253"/>
      <c r="B54" s="134" t="s">
        <v>72</v>
      </c>
      <c r="C54" s="128">
        <v>3</v>
      </c>
      <c r="D54" s="128">
        <v>173.15309999999999</v>
      </c>
    </row>
    <row r="55" spans="1:5">
      <c r="A55" s="245">
        <v>2022</v>
      </c>
      <c r="B55" s="119" t="s">
        <v>74</v>
      </c>
      <c r="C55" s="52">
        <v>1</v>
      </c>
      <c r="D55" s="135">
        <v>71.616550000000004</v>
      </c>
    </row>
    <row r="56" spans="1:5">
      <c r="A56" s="246"/>
      <c r="B56" s="106" t="s">
        <v>75</v>
      </c>
      <c r="C56" s="90">
        <v>11</v>
      </c>
      <c r="D56" s="90">
        <v>787.78205000000014</v>
      </c>
      <c r="E56" s="139"/>
    </row>
    <row r="57" spans="1:5">
      <c r="A57" s="246"/>
      <c r="B57" s="106" t="s">
        <v>76</v>
      </c>
      <c r="C57" s="90">
        <v>8</v>
      </c>
      <c r="D57" s="90">
        <v>522.08275000000003</v>
      </c>
    </row>
    <row r="58" spans="1:5">
      <c r="A58" s="246"/>
      <c r="B58" s="106" t="s">
        <v>77</v>
      </c>
      <c r="C58" s="52">
        <v>63</v>
      </c>
      <c r="D58" s="90">
        <v>2278.71585</v>
      </c>
    </row>
    <row r="59" spans="1:5">
      <c r="A59" s="163"/>
      <c r="B59" s="106" t="s">
        <v>78</v>
      </c>
      <c r="C59" s="52">
        <v>57</v>
      </c>
      <c r="D59" s="90">
        <v>1782.96</v>
      </c>
      <c r="E59" s="139"/>
    </row>
    <row r="60" spans="1:5">
      <c r="A60" s="163"/>
      <c r="B60" s="106" t="s">
        <v>79</v>
      </c>
      <c r="C60" s="52">
        <v>65</v>
      </c>
      <c r="D60" s="90">
        <v>2033.2</v>
      </c>
      <c r="E60" s="139"/>
    </row>
    <row r="61" spans="1:5">
      <c r="A61" s="163"/>
      <c r="B61" s="119" t="s">
        <v>80</v>
      </c>
      <c r="C61" s="52">
        <v>0</v>
      </c>
      <c r="D61" s="143">
        <v>0</v>
      </c>
    </row>
    <row r="62" spans="1:5">
      <c r="A62" s="163"/>
      <c r="B62" s="119" t="s">
        <v>81</v>
      </c>
      <c r="C62" s="52">
        <v>18</v>
      </c>
      <c r="D62" s="143">
        <v>1289.0979000000004</v>
      </c>
    </row>
    <row r="63" spans="1:5">
      <c r="A63" s="163"/>
      <c r="B63" s="119" t="s">
        <v>84</v>
      </c>
      <c r="C63" s="52">
        <v>0</v>
      </c>
      <c r="D63" s="143">
        <v>0</v>
      </c>
    </row>
    <row r="64" spans="1:5">
      <c r="A64" s="163"/>
      <c r="B64" s="119" t="s">
        <v>70</v>
      </c>
      <c r="C64" s="52">
        <v>70</v>
      </c>
      <c r="D64" s="143">
        <v>4125.754399999998</v>
      </c>
    </row>
    <row r="65" spans="1:8">
      <c r="A65" s="163"/>
      <c r="B65" s="119" t="s">
        <v>71</v>
      </c>
      <c r="C65" s="52">
        <v>0</v>
      </c>
      <c r="D65" s="143">
        <v>0</v>
      </c>
    </row>
    <row r="66" spans="1:8">
      <c r="A66" s="164"/>
      <c r="B66" s="107" t="s">
        <v>72</v>
      </c>
      <c r="C66" s="144">
        <v>0</v>
      </c>
      <c r="D66" s="165">
        <v>0</v>
      </c>
    </row>
    <row r="67" spans="1:8">
      <c r="A67" s="163">
        <v>2023</v>
      </c>
      <c r="B67" s="119" t="s">
        <v>74</v>
      </c>
      <c r="C67" s="52">
        <v>0</v>
      </c>
      <c r="D67" s="143">
        <v>0</v>
      </c>
    </row>
    <row r="68" spans="1:8">
      <c r="A68" s="163"/>
      <c r="B68" s="119" t="s">
        <v>75</v>
      </c>
      <c r="C68" s="52">
        <v>0</v>
      </c>
      <c r="D68" s="143">
        <v>0</v>
      </c>
    </row>
    <row r="69" spans="1:8">
      <c r="A69" s="163"/>
      <c r="B69" s="119" t="s">
        <v>76</v>
      </c>
      <c r="C69" s="52">
        <v>0</v>
      </c>
      <c r="D69" s="143">
        <v>0</v>
      </c>
    </row>
    <row r="70" spans="1:8">
      <c r="A70" s="163"/>
      <c r="B70" s="119" t="s">
        <v>61</v>
      </c>
      <c r="C70" s="52">
        <v>4</v>
      </c>
      <c r="D70" s="143">
        <f>286466.2/1000</f>
        <v>286.46620000000001</v>
      </c>
    </row>
    <row r="71" spans="1:8">
      <c r="A71" s="247" t="s">
        <v>26</v>
      </c>
      <c r="B71" s="248"/>
      <c r="C71" s="91">
        <f>SUM(C4:C70)</f>
        <v>20946</v>
      </c>
      <c r="D71" s="131">
        <f>SUM(D4:D70)</f>
        <v>506498.00124999991</v>
      </c>
    </row>
    <row r="72" spans="1:8" ht="10.15" customHeight="1">
      <c r="A72" s="249" t="str">
        <f>'[1]01'!A25:E25</f>
        <v>Nota: Las colocaciones en dólares han sido convertidas a moneda nacional según el tipo de cambio contable de su período</v>
      </c>
      <c r="B72" s="249"/>
      <c r="C72" s="249"/>
      <c r="D72" s="249"/>
      <c r="E72" s="249"/>
      <c r="F72" s="249"/>
      <c r="G72" s="85"/>
      <c r="H72" s="85"/>
    </row>
    <row r="73" spans="1:8" ht="20.25" customHeight="1">
      <c r="A73" s="249" t="s">
        <v>85</v>
      </c>
      <c r="B73" s="249"/>
      <c r="C73" s="249"/>
      <c r="D73" s="249"/>
      <c r="E73" s="249"/>
      <c r="F73" s="249"/>
      <c r="G73" s="85"/>
      <c r="H73" s="85"/>
    </row>
    <row r="74" spans="1:8" ht="34.5" customHeight="1">
      <c r="A74" s="250" t="s">
        <v>46</v>
      </c>
      <c r="B74" s="250"/>
      <c r="C74" s="250"/>
      <c r="D74" s="250"/>
      <c r="E74" s="250"/>
      <c r="F74" s="250"/>
    </row>
    <row r="75" spans="1:8">
      <c r="D75" s="4"/>
    </row>
  </sheetData>
  <mergeCells count="11">
    <mergeCell ref="A43:A54"/>
    <mergeCell ref="A1:F1"/>
    <mergeCell ref="A4:A6"/>
    <mergeCell ref="A7:A18"/>
    <mergeCell ref="A19:A30"/>
    <mergeCell ref="A31:A42"/>
    <mergeCell ref="A55:A58"/>
    <mergeCell ref="A71:B71"/>
    <mergeCell ref="A72:F72"/>
    <mergeCell ref="A73:F73"/>
    <mergeCell ref="A74:F74"/>
  </mergeCells>
  <phoneticPr fontId="28" type="noConversion"/>
  <hyperlinks>
    <hyperlink ref="A1" location="Índice!B7" display="5. PERÚ: DESEMBOLSOS DE BFH POR PRODUCTO Y TIPO DE MONEDA, AL 30 DE SETIEMBRE DE 2017" xr:uid="{00000000-0004-0000-0600-000000000000}"/>
  </hyperlinks>
  <pageMargins left="0.7" right="0.7" top="0.75" bottom="0.75" header="0.3" footer="0.3"/>
  <pageSetup paperSize="9" scale="69" orientation="portrait" r:id="rId1"/>
  <rowBreaks count="1" manualBreakCount="1">
    <brk id="7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Q64"/>
  <sheetViews>
    <sheetView showGridLines="0" zoomScale="69" zoomScaleNormal="69" workbookViewId="0">
      <pane xSplit="1" ySplit="5" topLeftCell="BC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4.5"/>
  <cols>
    <col min="14" max="34" width="11.453125" customWidth="1"/>
    <col min="35" max="35" width="12.7265625" customWidth="1"/>
    <col min="36" max="61" width="11.453125" customWidth="1"/>
    <col min="62" max="68" width="12" customWidth="1"/>
  </cols>
  <sheetData>
    <row r="1" spans="1:69">
      <c r="A1" s="277" t="str">
        <f>"7. "&amp;Índice!B9</f>
        <v>7. PERÚ: DESEMBOLSOS MENSUALES DE RECONSTRUCCIÓN POR DEPARTAMENTO, AL CIERRE DE ABRIL DE 2023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</row>
    <row r="2" spans="1:69">
      <c r="A2" s="263" t="s">
        <v>1</v>
      </c>
      <c r="B2" s="265">
        <v>2017</v>
      </c>
      <c r="C2" s="266"/>
      <c r="D2" s="267"/>
      <c r="E2" s="268">
        <v>2018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>
        <v>2019</v>
      </c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8"/>
      <c r="AC2" s="271">
        <v>2020</v>
      </c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1">
        <v>2021</v>
      </c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68">
        <v>2022</v>
      </c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5">
        <v>2023</v>
      </c>
      <c r="BN2" s="266"/>
      <c r="BO2" s="266"/>
      <c r="BP2" s="267"/>
      <c r="BQ2" s="279" t="s">
        <v>83</v>
      </c>
    </row>
    <row r="3" spans="1:69" s="95" customFormat="1">
      <c r="A3" s="264"/>
      <c r="B3" s="92" t="s">
        <v>55</v>
      </c>
      <c r="C3" s="93" t="s">
        <v>56</v>
      </c>
      <c r="D3" s="94" t="s">
        <v>57</v>
      </c>
      <c r="E3" s="93" t="s">
        <v>58</v>
      </c>
      <c r="F3" s="93" t="s">
        <v>59</v>
      </c>
      <c r="G3" s="93" t="s">
        <v>60</v>
      </c>
      <c r="H3" s="93" t="s">
        <v>61</v>
      </c>
      <c r="I3" s="93" t="s">
        <v>62</v>
      </c>
      <c r="J3" s="93" t="s">
        <v>63</v>
      </c>
      <c r="K3" s="93" t="s">
        <v>64</v>
      </c>
      <c r="L3" s="93" t="s">
        <v>65</v>
      </c>
      <c r="M3" s="93" t="s">
        <v>69</v>
      </c>
      <c r="N3" s="93" t="s">
        <v>70</v>
      </c>
      <c r="O3" s="93" t="s">
        <v>71</v>
      </c>
      <c r="P3" s="94" t="s">
        <v>72</v>
      </c>
      <c r="Q3" s="93" t="s">
        <v>58</v>
      </c>
      <c r="R3" s="93" t="s">
        <v>59</v>
      </c>
      <c r="S3" s="93" t="s">
        <v>60</v>
      </c>
      <c r="T3" s="93" t="s">
        <v>61</v>
      </c>
      <c r="U3" s="93" t="s">
        <v>62</v>
      </c>
      <c r="V3" s="93" t="s">
        <v>63</v>
      </c>
      <c r="W3" s="93" t="s">
        <v>64</v>
      </c>
      <c r="X3" s="93" t="s">
        <v>65</v>
      </c>
      <c r="Y3" s="93" t="s">
        <v>86</v>
      </c>
      <c r="Z3" s="93" t="s">
        <v>55</v>
      </c>
      <c r="AA3" s="93" t="s">
        <v>56</v>
      </c>
      <c r="AB3" s="94" t="s">
        <v>57</v>
      </c>
      <c r="AC3" s="118" t="s">
        <v>58</v>
      </c>
      <c r="AD3" s="94" t="s">
        <v>59</v>
      </c>
      <c r="AE3" s="94" t="s">
        <v>60</v>
      </c>
      <c r="AF3" s="94" t="s">
        <v>61</v>
      </c>
      <c r="AG3" s="94" t="s">
        <v>62</v>
      </c>
      <c r="AH3" s="94" t="s">
        <v>63</v>
      </c>
      <c r="AI3" s="94" t="s">
        <v>64</v>
      </c>
      <c r="AJ3" s="94" t="s">
        <v>65</v>
      </c>
      <c r="AK3" s="94" t="s">
        <v>86</v>
      </c>
      <c r="AL3" s="94" t="s">
        <v>55</v>
      </c>
      <c r="AM3" s="120" t="s">
        <v>56</v>
      </c>
      <c r="AN3" s="120" t="s">
        <v>57</v>
      </c>
      <c r="AO3" s="127" t="s">
        <v>58</v>
      </c>
      <c r="AP3" s="127" t="s">
        <v>59</v>
      </c>
      <c r="AQ3" s="120" t="s">
        <v>60</v>
      </c>
      <c r="AR3" s="120" t="s">
        <v>61</v>
      </c>
      <c r="AS3" s="120" t="s">
        <v>62</v>
      </c>
      <c r="AT3" s="120" t="s">
        <v>63</v>
      </c>
      <c r="AU3" s="120" t="s">
        <v>64</v>
      </c>
      <c r="AV3" s="120" t="s">
        <v>65</v>
      </c>
      <c r="AW3" s="120" t="s">
        <v>86</v>
      </c>
      <c r="AX3" s="120" t="s">
        <v>55</v>
      </c>
      <c r="AY3" s="120" t="s">
        <v>56</v>
      </c>
      <c r="AZ3" s="120" t="s">
        <v>57</v>
      </c>
      <c r="BA3" s="142" t="s">
        <v>58</v>
      </c>
      <c r="BB3" s="133" t="s">
        <v>59</v>
      </c>
      <c r="BC3" s="133" t="s">
        <v>60</v>
      </c>
      <c r="BD3" s="133" t="s">
        <v>61</v>
      </c>
      <c r="BE3" s="133" t="s">
        <v>62</v>
      </c>
      <c r="BF3" s="133" t="s">
        <v>63</v>
      </c>
      <c r="BG3" s="133" t="s">
        <v>64</v>
      </c>
      <c r="BH3" s="142" t="s">
        <v>65</v>
      </c>
      <c r="BI3" s="142" t="s">
        <v>86</v>
      </c>
      <c r="BJ3" s="142" t="s">
        <v>55</v>
      </c>
      <c r="BK3" s="142" t="s">
        <v>56</v>
      </c>
      <c r="BL3" s="142" t="s">
        <v>57</v>
      </c>
      <c r="BM3" s="127" t="s">
        <v>58</v>
      </c>
      <c r="BN3" s="127" t="s">
        <v>59</v>
      </c>
      <c r="BO3" s="127" t="s">
        <v>60</v>
      </c>
      <c r="BP3" s="127" t="s">
        <v>61</v>
      </c>
      <c r="BQ3" s="273"/>
    </row>
    <row r="4" spans="1:69">
      <c r="A4" s="261" t="s">
        <v>34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2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</row>
    <row r="5" spans="1:69">
      <c r="A5" s="74" t="s">
        <v>26</v>
      </c>
      <c r="B5" s="74">
        <f t="shared" ref="B5:AO5" si="0">SUM(B6:B30)</f>
        <v>120</v>
      </c>
      <c r="C5" s="74">
        <f t="shared" si="0"/>
        <v>2509</v>
      </c>
      <c r="D5" s="74">
        <f t="shared" si="0"/>
        <v>463</v>
      </c>
      <c r="E5" s="74">
        <f t="shared" si="0"/>
        <v>316</v>
      </c>
      <c r="F5" s="74">
        <f t="shared" si="0"/>
        <v>1443</v>
      </c>
      <c r="G5" s="74">
        <f t="shared" si="0"/>
        <v>1030</v>
      </c>
      <c r="H5" s="74">
        <f t="shared" si="0"/>
        <v>1062</v>
      </c>
      <c r="I5" s="74">
        <f t="shared" si="0"/>
        <v>116</v>
      </c>
      <c r="J5" s="74">
        <f t="shared" si="0"/>
        <v>960</v>
      </c>
      <c r="K5" s="74">
        <f t="shared" si="0"/>
        <v>425</v>
      </c>
      <c r="L5" s="74">
        <f t="shared" si="0"/>
        <v>406</v>
      </c>
      <c r="M5" s="74">
        <f>SUM(M6:M30)</f>
        <v>3157</v>
      </c>
      <c r="N5" s="74">
        <f t="shared" si="0"/>
        <v>1036</v>
      </c>
      <c r="O5" s="74">
        <f>SUM(O6:O30)</f>
        <v>289</v>
      </c>
      <c r="P5" s="74">
        <f t="shared" si="0"/>
        <v>2249</v>
      </c>
      <c r="Q5" s="74">
        <f t="shared" si="0"/>
        <v>163</v>
      </c>
      <c r="R5" s="74">
        <f t="shared" si="0"/>
        <v>231</v>
      </c>
      <c r="S5" s="74">
        <f t="shared" si="0"/>
        <v>866</v>
      </c>
      <c r="T5" s="74">
        <f t="shared" si="0"/>
        <v>460</v>
      </c>
      <c r="U5" s="74">
        <f t="shared" si="0"/>
        <v>149</v>
      </c>
      <c r="V5" s="74">
        <f t="shared" si="0"/>
        <v>83</v>
      </c>
      <c r="W5" s="74">
        <f t="shared" si="0"/>
        <v>63</v>
      </c>
      <c r="X5" s="74">
        <f t="shared" si="0"/>
        <v>91</v>
      </c>
      <c r="Y5" s="74">
        <f t="shared" si="0"/>
        <v>25</v>
      </c>
      <c r="Z5" s="74">
        <f t="shared" si="0"/>
        <v>5</v>
      </c>
      <c r="AA5" s="74">
        <f t="shared" si="0"/>
        <v>3</v>
      </c>
      <c r="AB5" s="74">
        <f t="shared" si="0"/>
        <v>24</v>
      </c>
      <c r="AC5" s="74">
        <f t="shared" si="0"/>
        <v>501</v>
      </c>
      <c r="AD5" s="74">
        <f t="shared" si="0"/>
        <v>508</v>
      </c>
      <c r="AE5" s="74">
        <f t="shared" si="0"/>
        <v>1</v>
      </c>
      <c r="AF5" s="74">
        <f t="shared" si="0"/>
        <v>0</v>
      </c>
      <c r="AG5" s="74">
        <f t="shared" si="0"/>
        <v>0</v>
      </c>
      <c r="AH5" s="74">
        <f t="shared" si="0"/>
        <v>0</v>
      </c>
      <c r="AI5" s="74">
        <f t="shared" si="0"/>
        <v>122</v>
      </c>
      <c r="AJ5" s="74">
        <f t="shared" si="0"/>
        <v>36</v>
      </c>
      <c r="AK5" s="74">
        <f t="shared" si="0"/>
        <v>0</v>
      </c>
      <c r="AL5" s="74">
        <f t="shared" si="0"/>
        <v>0</v>
      </c>
      <c r="AM5" s="74">
        <f t="shared" si="0"/>
        <v>3</v>
      </c>
      <c r="AN5" s="74">
        <f t="shared" si="0"/>
        <v>127</v>
      </c>
      <c r="AO5" s="74">
        <f t="shared" si="0"/>
        <v>0</v>
      </c>
      <c r="AP5" s="74">
        <f>SUM(AP6:AP30)</f>
        <v>7</v>
      </c>
      <c r="AQ5" s="74">
        <f t="shared" ref="AQ5:BI5" si="1">SUM(AQ6:AQ30)</f>
        <v>0</v>
      </c>
      <c r="AR5" s="74">
        <f t="shared" si="1"/>
        <v>0</v>
      </c>
      <c r="AS5" s="74">
        <f t="shared" si="1"/>
        <v>2</v>
      </c>
      <c r="AT5" s="74">
        <f t="shared" si="1"/>
        <v>945</v>
      </c>
      <c r="AU5" s="74">
        <f t="shared" si="1"/>
        <v>366</v>
      </c>
      <c r="AV5" s="74">
        <f t="shared" si="1"/>
        <v>52</v>
      </c>
      <c r="AW5" s="74">
        <f t="shared" si="1"/>
        <v>133</v>
      </c>
      <c r="AX5" s="74">
        <f t="shared" si="1"/>
        <v>98</v>
      </c>
      <c r="AY5" s="74">
        <f t="shared" si="1"/>
        <v>1</v>
      </c>
      <c r="AZ5" s="74">
        <f t="shared" si="1"/>
        <v>3</v>
      </c>
      <c r="BA5" s="74">
        <f t="shared" si="1"/>
        <v>1</v>
      </c>
      <c r="BB5" s="74">
        <f t="shared" si="1"/>
        <v>11</v>
      </c>
      <c r="BC5" s="74">
        <f t="shared" si="1"/>
        <v>8</v>
      </c>
      <c r="BD5" s="74">
        <f t="shared" si="1"/>
        <v>63</v>
      </c>
      <c r="BE5" s="74">
        <f t="shared" si="1"/>
        <v>57</v>
      </c>
      <c r="BF5" s="74">
        <f t="shared" si="1"/>
        <v>65</v>
      </c>
      <c r="BG5" s="74">
        <f t="shared" si="1"/>
        <v>0</v>
      </c>
      <c r="BH5" s="74">
        <f t="shared" si="1"/>
        <v>18</v>
      </c>
      <c r="BI5" s="74">
        <f t="shared" si="1"/>
        <v>0</v>
      </c>
      <c r="BJ5" s="74">
        <f>SUM(BJ6:BJ30)</f>
        <v>70</v>
      </c>
      <c r="BK5" s="74"/>
      <c r="BL5" s="74"/>
      <c r="BM5" s="74">
        <f t="shared" ref="BM5:BO5" si="2">SUM(BM6:BM30)</f>
        <v>0</v>
      </c>
      <c r="BN5" s="74">
        <f t="shared" si="2"/>
        <v>0</v>
      </c>
      <c r="BO5" s="74">
        <f t="shared" si="2"/>
        <v>0</v>
      </c>
      <c r="BP5" s="74">
        <f t="shared" ref="BP5" si="3">SUM(BP6:BP30)</f>
        <v>4</v>
      </c>
      <c r="BQ5" s="221">
        <f>SUM(BQ6:BQ30)</f>
        <v>20946</v>
      </c>
    </row>
    <row r="6" spans="1:69">
      <c r="A6" s="96" t="s">
        <v>23</v>
      </c>
      <c r="B6" s="87">
        <v>0</v>
      </c>
      <c r="C6" s="99">
        <v>0</v>
      </c>
      <c r="D6" s="100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100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100">
        <v>0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99">
        <v>0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100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99">
        <v>0</v>
      </c>
      <c r="AW6" s="99">
        <v>0</v>
      </c>
      <c r="AX6" s="99">
        <v>0</v>
      </c>
      <c r="AY6" s="99">
        <v>0</v>
      </c>
      <c r="AZ6" s="100">
        <v>0</v>
      </c>
      <c r="BA6" s="99">
        <v>0</v>
      </c>
      <c r="BB6" s="99">
        <v>0</v>
      </c>
      <c r="BC6" s="99">
        <v>0</v>
      </c>
      <c r="BD6" s="99">
        <v>0</v>
      </c>
      <c r="BE6" s="99">
        <v>0</v>
      </c>
      <c r="BF6" s="99">
        <v>0</v>
      </c>
      <c r="BG6" s="99">
        <v>0</v>
      </c>
      <c r="BH6" s="99">
        <v>0</v>
      </c>
      <c r="BI6" s="99">
        <v>0</v>
      </c>
      <c r="BJ6" s="99">
        <v>0</v>
      </c>
      <c r="BK6" s="99">
        <v>0</v>
      </c>
      <c r="BL6" s="100">
        <v>0</v>
      </c>
      <c r="BM6" s="99">
        <v>0</v>
      </c>
      <c r="BN6" s="99">
        <v>0</v>
      </c>
      <c r="BO6" s="99">
        <v>0</v>
      </c>
      <c r="BP6" s="99">
        <v>0</v>
      </c>
      <c r="BQ6" s="222">
        <f>SUM(B6:BP6)</f>
        <v>0</v>
      </c>
    </row>
    <row r="7" spans="1:69">
      <c r="A7" s="97" t="s">
        <v>16</v>
      </c>
      <c r="B7" s="51">
        <v>0</v>
      </c>
      <c r="C7" s="23">
        <v>103</v>
      </c>
      <c r="D7" s="22">
        <v>50</v>
      </c>
      <c r="E7" s="23">
        <v>0</v>
      </c>
      <c r="F7" s="23">
        <v>0</v>
      </c>
      <c r="G7" s="23">
        <v>7</v>
      </c>
      <c r="H7" s="23">
        <v>51</v>
      </c>
      <c r="I7" s="23">
        <v>1</v>
      </c>
      <c r="J7" s="23">
        <v>39</v>
      </c>
      <c r="K7" s="23">
        <v>0</v>
      </c>
      <c r="L7" s="23">
        <v>1</v>
      </c>
      <c r="M7" s="23">
        <v>146</v>
      </c>
      <c r="N7" s="23">
        <v>2</v>
      </c>
      <c r="O7" s="23">
        <v>0</v>
      </c>
      <c r="P7" s="22">
        <v>265</v>
      </c>
      <c r="Q7" s="23">
        <v>0</v>
      </c>
      <c r="R7" s="23">
        <v>0</v>
      </c>
      <c r="S7" s="23">
        <v>46</v>
      </c>
      <c r="T7" s="23">
        <v>6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2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2">
        <v>23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114</v>
      </c>
      <c r="AU7" s="23">
        <v>1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2">
        <v>0</v>
      </c>
      <c r="BM7" s="23">
        <v>0</v>
      </c>
      <c r="BN7" s="23">
        <v>0</v>
      </c>
      <c r="BO7" s="23">
        <v>0</v>
      </c>
      <c r="BP7" s="23">
        <v>0</v>
      </c>
      <c r="BQ7" s="222">
        <f t="shared" ref="BQ7:BQ30" si="4">SUM(B7:BP7)</f>
        <v>855</v>
      </c>
    </row>
    <row r="8" spans="1:69">
      <c r="A8" s="97" t="s">
        <v>22</v>
      </c>
      <c r="B8" s="51">
        <v>0</v>
      </c>
      <c r="C8" s="23">
        <v>0</v>
      </c>
      <c r="D8" s="22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2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2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2">
        <v>0</v>
      </c>
      <c r="BM8" s="23">
        <v>0</v>
      </c>
      <c r="BN8" s="23">
        <v>0</v>
      </c>
      <c r="BO8" s="23">
        <v>0</v>
      </c>
      <c r="BP8" s="23">
        <v>0</v>
      </c>
      <c r="BQ8" s="222">
        <f t="shared" si="4"/>
        <v>0</v>
      </c>
    </row>
    <row r="9" spans="1:69">
      <c r="A9" s="97" t="s">
        <v>6</v>
      </c>
      <c r="B9" s="51">
        <v>0</v>
      </c>
      <c r="C9" s="23">
        <v>0</v>
      </c>
      <c r="D9" s="22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35</v>
      </c>
      <c r="N9" s="23">
        <v>0</v>
      </c>
      <c r="O9" s="23">
        <v>45</v>
      </c>
      <c r="P9" s="22">
        <v>129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2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2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38</v>
      </c>
      <c r="AU9" s="23">
        <v>153</v>
      </c>
      <c r="AV9" s="23">
        <v>22</v>
      </c>
      <c r="AW9" s="23">
        <v>4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21</v>
      </c>
      <c r="BE9" s="23">
        <v>8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2">
        <v>0</v>
      </c>
      <c r="BM9" s="23">
        <v>0</v>
      </c>
      <c r="BN9" s="23">
        <v>0</v>
      </c>
      <c r="BO9" s="23">
        <v>0</v>
      </c>
      <c r="BP9" s="23">
        <v>0</v>
      </c>
      <c r="BQ9" s="222">
        <f t="shared" si="4"/>
        <v>455</v>
      </c>
    </row>
    <row r="10" spans="1:69">
      <c r="A10" s="97" t="s">
        <v>19</v>
      </c>
      <c r="B10" s="51">
        <v>0</v>
      </c>
      <c r="C10" s="23">
        <v>0</v>
      </c>
      <c r="D10" s="22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2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2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2">
        <v>0</v>
      </c>
      <c r="BM10" s="23">
        <v>0</v>
      </c>
      <c r="BN10" s="23">
        <v>0</v>
      </c>
      <c r="BO10" s="23">
        <v>0</v>
      </c>
      <c r="BP10" s="23">
        <v>0</v>
      </c>
      <c r="BQ10" s="222">
        <f t="shared" si="4"/>
        <v>0</v>
      </c>
    </row>
    <row r="11" spans="1:69">
      <c r="A11" s="97" t="s">
        <v>15</v>
      </c>
      <c r="B11" s="51">
        <v>0</v>
      </c>
      <c r="C11" s="23">
        <v>0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2">
        <v>70</v>
      </c>
      <c r="Q11" s="23">
        <v>0</v>
      </c>
      <c r="R11" s="23">
        <v>0</v>
      </c>
      <c r="S11" s="23">
        <v>17</v>
      </c>
      <c r="T11" s="23">
        <v>16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2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3</v>
      </c>
      <c r="AN11" s="22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8</v>
      </c>
      <c r="AU11" s="23">
        <v>6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2">
        <v>0</v>
      </c>
      <c r="BM11" s="23">
        <v>0</v>
      </c>
      <c r="BN11" s="23">
        <v>0</v>
      </c>
      <c r="BO11" s="23">
        <v>0</v>
      </c>
      <c r="BP11" s="23">
        <v>0</v>
      </c>
      <c r="BQ11" s="222">
        <f t="shared" si="4"/>
        <v>120</v>
      </c>
    </row>
    <row r="12" spans="1:69">
      <c r="A12" s="97" t="s">
        <v>5</v>
      </c>
      <c r="B12" s="51">
        <v>0</v>
      </c>
      <c r="C12" s="23">
        <v>0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2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2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2">
        <v>0</v>
      </c>
      <c r="BM12" s="23">
        <v>0</v>
      </c>
      <c r="BN12" s="23">
        <v>0</v>
      </c>
      <c r="BO12" s="23">
        <v>0</v>
      </c>
      <c r="BP12" s="23">
        <v>0</v>
      </c>
      <c r="BQ12" s="222">
        <f t="shared" si="4"/>
        <v>0</v>
      </c>
    </row>
    <row r="13" spans="1:69">
      <c r="A13" s="97" t="s">
        <v>9</v>
      </c>
      <c r="B13" s="51">
        <v>0</v>
      </c>
      <c r="C13" s="23">
        <v>0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2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2">
        <v>0</v>
      </c>
      <c r="BM13" s="23">
        <v>0</v>
      </c>
      <c r="BN13" s="23">
        <v>0</v>
      </c>
      <c r="BO13" s="23">
        <v>0</v>
      </c>
      <c r="BP13" s="23">
        <v>0</v>
      </c>
      <c r="BQ13" s="222">
        <f t="shared" si="4"/>
        <v>0</v>
      </c>
    </row>
    <row r="14" spans="1:69">
      <c r="A14" s="97" t="s">
        <v>30</v>
      </c>
      <c r="B14" s="51">
        <v>0</v>
      </c>
      <c r="C14" s="23">
        <v>0</v>
      </c>
      <c r="D14" s="22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2">
        <v>33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2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14</v>
      </c>
      <c r="AJ14" s="23">
        <v>0</v>
      </c>
      <c r="AK14" s="23">
        <v>0</v>
      </c>
      <c r="AL14" s="23">
        <v>0</v>
      </c>
      <c r="AM14" s="23">
        <v>0</v>
      </c>
      <c r="AN14" s="22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2">
        <v>0</v>
      </c>
      <c r="BM14" s="23">
        <v>0</v>
      </c>
      <c r="BN14" s="23">
        <v>0</v>
      </c>
      <c r="BO14" s="23">
        <v>0</v>
      </c>
      <c r="BP14" s="23">
        <v>0</v>
      </c>
      <c r="BQ14" s="222">
        <f t="shared" si="4"/>
        <v>47</v>
      </c>
    </row>
    <row r="15" spans="1:69">
      <c r="A15" s="156" t="s">
        <v>20</v>
      </c>
      <c r="B15" s="51">
        <v>0</v>
      </c>
      <c r="C15" s="23">
        <v>0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v>0</v>
      </c>
      <c r="Q15" s="23">
        <v>1</v>
      </c>
      <c r="R15" s="23">
        <v>0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2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2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2">
        <v>0</v>
      </c>
      <c r="BM15" s="23">
        <v>0</v>
      </c>
      <c r="BN15" s="23">
        <v>0</v>
      </c>
      <c r="BO15" s="23">
        <v>0</v>
      </c>
      <c r="BP15" s="23">
        <v>0</v>
      </c>
      <c r="BQ15" s="222">
        <f t="shared" si="4"/>
        <v>2</v>
      </c>
    </row>
    <row r="16" spans="1:69">
      <c r="A16" s="97" t="s">
        <v>7</v>
      </c>
      <c r="B16" s="51">
        <v>0</v>
      </c>
      <c r="C16" s="23">
        <v>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15</v>
      </c>
      <c r="O16" s="23">
        <v>0</v>
      </c>
      <c r="P16" s="22">
        <v>34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2">
        <v>0</v>
      </c>
      <c r="AC16" s="23">
        <v>0</v>
      </c>
      <c r="AD16" s="23">
        <v>2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2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8</v>
      </c>
      <c r="AU16" s="23">
        <v>1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2">
        <v>0</v>
      </c>
      <c r="BM16" s="23">
        <v>0</v>
      </c>
      <c r="BN16" s="23">
        <v>0</v>
      </c>
      <c r="BO16" s="23">
        <v>0</v>
      </c>
      <c r="BP16" s="23">
        <v>0</v>
      </c>
      <c r="BQ16" s="222">
        <f t="shared" si="4"/>
        <v>60</v>
      </c>
    </row>
    <row r="17" spans="1:69">
      <c r="A17" s="97" t="s">
        <v>17</v>
      </c>
      <c r="B17" s="51">
        <v>0</v>
      </c>
      <c r="C17" s="23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2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2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2">
        <v>0</v>
      </c>
      <c r="BM17" s="23">
        <v>0</v>
      </c>
      <c r="BN17" s="23">
        <v>0</v>
      </c>
      <c r="BO17" s="23">
        <v>0</v>
      </c>
      <c r="BP17" s="23">
        <v>0</v>
      </c>
      <c r="BQ17" s="222">
        <f t="shared" si="4"/>
        <v>0</v>
      </c>
    </row>
    <row r="18" spans="1:69">
      <c r="A18" s="97" t="s">
        <v>3</v>
      </c>
      <c r="B18" s="51">
        <v>0</v>
      </c>
      <c r="C18" s="23">
        <v>306</v>
      </c>
      <c r="D18" s="22">
        <v>16</v>
      </c>
      <c r="E18" s="23">
        <v>9</v>
      </c>
      <c r="F18" s="23">
        <v>177</v>
      </c>
      <c r="G18" s="23">
        <v>24</v>
      </c>
      <c r="H18" s="23">
        <v>32</v>
      </c>
      <c r="I18" s="23">
        <v>3</v>
      </c>
      <c r="J18" s="23">
        <v>127</v>
      </c>
      <c r="K18" s="23">
        <v>2</v>
      </c>
      <c r="L18" s="23">
        <v>0</v>
      </c>
      <c r="M18" s="23">
        <v>116</v>
      </c>
      <c r="N18" s="23">
        <v>163</v>
      </c>
      <c r="O18" s="23">
        <v>30</v>
      </c>
      <c r="P18" s="22">
        <v>205</v>
      </c>
      <c r="Q18" s="23">
        <v>25</v>
      </c>
      <c r="R18" s="23">
        <v>20</v>
      </c>
      <c r="S18" s="23">
        <v>111</v>
      </c>
      <c r="T18" s="23">
        <v>44</v>
      </c>
      <c r="U18" s="23">
        <v>11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3</v>
      </c>
      <c r="AB18" s="22">
        <v>0</v>
      </c>
      <c r="AC18" s="23">
        <v>43</v>
      </c>
      <c r="AD18" s="23">
        <v>195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2">
        <v>6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160</v>
      </c>
      <c r="AU18" s="23">
        <v>45</v>
      </c>
      <c r="AV18" s="23">
        <v>3</v>
      </c>
      <c r="AW18" s="23">
        <v>2</v>
      </c>
      <c r="AX18" s="23">
        <v>97</v>
      </c>
      <c r="AY18" s="23">
        <v>1</v>
      </c>
      <c r="AZ18" s="22">
        <v>2</v>
      </c>
      <c r="BA18" s="23">
        <v>1</v>
      </c>
      <c r="BB18" s="23">
        <v>0</v>
      </c>
      <c r="BC18" s="23">
        <v>8</v>
      </c>
      <c r="BD18" s="23">
        <v>1</v>
      </c>
      <c r="BE18" s="23">
        <v>4</v>
      </c>
      <c r="BF18" s="23">
        <v>0</v>
      </c>
      <c r="BG18" s="23">
        <v>0</v>
      </c>
      <c r="BH18" s="23">
        <v>1</v>
      </c>
      <c r="BI18" s="23">
        <v>0</v>
      </c>
      <c r="BJ18" s="23">
        <v>0</v>
      </c>
      <c r="BK18" s="23">
        <v>0</v>
      </c>
      <c r="BL18" s="22">
        <v>0</v>
      </c>
      <c r="BM18" s="23">
        <v>0</v>
      </c>
      <c r="BN18" s="23">
        <v>0</v>
      </c>
      <c r="BO18" s="23">
        <v>0</v>
      </c>
      <c r="BP18" s="23">
        <v>0</v>
      </c>
      <c r="BQ18" s="222">
        <f t="shared" si="4"/>
        <v>1995</v>
      </c>
    </row>
    <row r="19" spans="1:69">
      <c r="A19" s="97" t="s">
        <v>4</v>
      </c>
      <c r="B19" s="51">
        <v>37</v>
      </c>
      <c r="C19" s="23">
        <v>1175</v>
      </c>
      <c r="D19" s="22">
        <v>170</v>
      </c>
      <c r="E19" s="23">
        <v>114</v>
      </c>
      <c r="F19" s="23">
        <v>500</v>
      </c>
      <c r="G19" s="23">
        <v>311</v>
      </c>
      <c r="H19" s="23">
        <v>186</v>
      </c>
      <c r="I19" s="23">
        <v>27</v>
      </c>
      <c r="J19" s="23">
        <v>233</v>
      </c>
      <c r="K19" s="23">
        <v>88</v>
      </c>
      <c r="L19" s="23">
        <v>224</v>
      </c>
      <c r="M19" s="23">
        <v>1880</v>
      </c>
      <c r="N19" s="23">
        <v>468</v>
      </c>
      <c r="O19" s="23">
        <v>85</v>
      </c>
      <c r="P19" s="22">
        <v>665</v>
      </c>
      <c r="Q19" s="23">
        <v>16</v>
      </c>
      <c r="R19" s="23">
        <v>55</v>
      </c>
      <c r="S19" s="23">
        <v>237</v>
      </c>
      <c r="T19" s="23">
        <v>84</v>
      </c>
      <c r="U19" s="23">
        <v>20</v>
      </c>
      <c r="V19" s="23">
        <v>0</v>
      </c>
      <c r="W19" s="23">
        <v>4</v>
      </c>
      <c r="X19" s="23">
        <v>51</v>
      </c>
      <c r="Y19" s="23">
        <v>0</v>
      </c>
      <c r="Z19" s="23">
        <v>5</v>
      </c>
      <c r="AA19" s="23">
        <v>0</v>
      </c>
      <c r="AB19" s="22">
        <v>0</v>
      </c>
      <c r="AC19" s="23">
        <v>254</v>
      </c>
      <c r="AD19" s="23">
        <v>113</v>
      </c>
      <c r="AE19" s="23">
        <v>0</v>
      </c>
      <c r="AF19" s="23">
        <v>0</v>
      </c>
      <c r="AG19" s="23">
        <v>0</v>
      </c>
      <c r="AH19" s="23">
        <v>0</v>
      </c>
      <c r="AI19" s="23">
        <v>11</v>
      </c>
      <c r="AJ19" s="23">
        <v>6</v>
      </c>
      <c r="AK19" s="23">
        <v>0</v>
      </c>
      <c r="AL19" s="23">
        <v>0</v>
      </c>
      <c r="AM19" s="23">
        <v>0</v>
      </c>
      <c r="AN19" s="22">
        <v>15</v>
      </c>
      <c r="AO19" s="23">
        <v>0</v>
      </c>
      <c r="AP19" s="23">
        <v>7</v>
      </c>
      <c r="AQ19" s="23">
        <v>0</v>
      </c>
      <c r="AR19" s="23">
        <v>0</v>
      </c>
      <c r="AS19" s="23">
        <v>0</v>
      </c>
      <c r="AT19" s="23">
        <v>163</v>
      </c>
      <c r="AU19" s="23">
        <v>65</v>
      </c>
      <c r="AV19" s="23">
        <v>2</v>
      </c>
      <c r="AW19" s="23">
        <v>7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56</v>
      </c>
      <c r="BK19" s="23">
        <v>0</v>
      </c>
      <c r="BL19" s="22">
        <v>0</v>
      </c>
      <c r="BM19" s="23">
        <v>0</v>
      </c>
      <c r="BN19" s="23">
        <v>0</v>
      </c>
      <c r="BO19" s="23">
        <v>0</v>
      </c>
      <c r="BP19" s="23">
        <v>4</v>
      </c>
      <c r="BQ19" s="222">
        <f t="shared" si="4"/>
        <v>7338</v>
      </c>
    </row>
    <row r="20" spans="1:69">
      <c r="A20" s="97" t="s">
        <v>2</v>
      </c>
      <c r="B20" s="51">
        <v>0</v>
      </c>
      <c r="C20" s="23">
        <v>223</v>
      </c>
      <c r="D20" s="22">
        <v>3</v>
      </c>
      <c r="E20" s="23">
        <v>0</v>
      </c>
      <c r="F20" s="23">
        <v>0</v>
      </c>
      <c r="G20" s="23">
        <v>0</v>
      </c>
      <c r="H20" s="23">
        <v>2</v>
      </c>
      <c r="I20" s="23">
        <v>0</v>
      </c>
      <c r="J20" s="23">
        <v>0</v>
      </c>
      <c r="K20" s="23">
        <v>3</v>
      </c>
      <c r="L20" s="23">
        <v>0</v>
      </c>
      <c r="M20" s="23">
        <v>50</v>
      </c>
      <c r="N20" s="23">
        <v>4</v>
      </c>
      <c r="O20" s="23">
        <v>106</v>
      </c>
      <c r="P20" s="22">
        <v>120</v>
      </c>
      <c r="Q20" s="23">
        <v>0</v>
      </c>
      <c r="R20" s="23">
        <v>34</v>
      </c>
      <c r="S20" s="23">
        <v>3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2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10</v>
      </c>
      <c r="AJ20" s="23">
        <v>0</v>
      </c>
      <c r="AK20" s="23">
        <v>0</v>
      </c>
      <c r="AL20" s="23">
        <v>0</v>
      </c>
      <c r="AM20" s="23">
        <v>0</v>
      </c>
      <c r="AN20" s="22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42</v>
      </c>
      <c r="AU20" s="23">
        <v>11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2">
        <v>0</v>
      </c>
      <c r="BM20" s="23">
        <v>0</v>
      </c>
      <c r="BN20" s="23">
        <v>0</v>
      </c>
      <c r="BO20" s="23">
        <v>0</v>
      </c>
      <c r="BP20" s="23">
        <v>0</v>
      </c>
      <c r="BQ20" s="222">
        <f t="shared" si="4"/>
        <v>611</v>
      </c>
    </row>
    <row r="21" spans="1:69">
      <c r="A21" s="97" t="s">
        <v>13</v>
      </c>
      <c r="B21" s="51">
        <v>0</v>
      </c>
      <c r="C21" s="23">
        <v>0</v>
      </c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2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2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2">
        <v>0</v>
      </c>
      <c r="BM21" s="23">
        <v>0</v>
      </c>
      <c r="BN21" s="23">
        <v>0</v>
      </c>
      <c r="BO21" s="23">
        <v>0</v>
      </c>
      <c r="BP21" s="23">
        <v>0</v>
      </c>
      <c r="BQ21" s="222">
        <f t="shared" si="4"/>
        <v>0</v>
      </c>
    </row>
    <row r="22" spans="1:69">
      <c r="A22" s="97" t="s">
        <v>29</v>
      </c>
      <c r="B22" s="51">
        <v>0</v>
      </c>
      <c r="C22" s="23">
        <v>0</v>
      </c>
      <c r="D22" s="22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2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2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2">
        <v>0</v>
      </c>
      <c r="BM22" s="23">
        <v>0</v>
      </c>
      <c r="BN22" s="23">
        <v>0</v>
      </c>
      <c r="BO22" s="23">
        <v>0</v>
      </c>
      <c r="BP22" s="23">
        <v>0</v>
      </c>
      <c r="BQ22" s="222">
        <f t="shared" si="4"/>
        <v>0</v>
      </c>
    </row>
    <row r="23" spans="1:69">
      <c r="A23" s="97" t="s">
        <v>18</v>
      </c>
      <c r="B23" s="51">
        <v>0</v>
      </c>
      <c r="C23" s="23">
        <v>0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2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2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2">
        <v>0</v>
      </c>
      <c r="BM23" s="23">
        <v>0</v>
      </c>
      <c r="BN23" s="23">
        <v>0</v>
      </c>
      <c r="BO23" s="23">
        <v>0</v>
      </c>
      <c r="BP23" s="23">
        <v>0</v>
      </c>
      <c r="BQ23" s="222">
        <f t="shared" si="4"/>
        <v>0</v>
      </c>
    </row>
    <row r="24" spans="1:69">
      <c r="A24" s="97" t="s">
        <v>24</v>
      </c>
      <c r="B24" s="51">
        <v>0</v>
      </c>
      <c r="C24" s="23">
        <v>0</v>
      </c>
      <c r="D24" s="22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2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2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2">
        <v>0</v>
      </c>
      <c r="BM24" s="23">
        <v>0</v>
      </c>
      <c r="BN24" s="23">
        <v>0</v>
      </c>
      <c r="BO24" s="23">
        <v>0</v>
      </c>
      <c r="BP24" s="23">
        <v>0</v>
      </c>
      <c r="BQ24" s="222">
        <f t="shared" si="4"/>
        <v>0</v>
      </c>
    </row>
    <row r="25" spans="1:69">
      <c r="A25" s="156" t="s">
        <v>11</v>
      </c>
      <c r="B25" s="51">
        <v>83</v>
      </c>
      <c r="C25" s="23">
        <v>702</v>
      </c>
      <c r="D25" s="22">
        <v>224</v>
      </c>
      <c r="E25" s="23">
        <v>193</v>
      </c>
      <c r="F25" s="23">
        <v>766</v>
      </c>
      <c r="G25" s="23">
        <v>688</v>
      </c>
      <c r="H25" s="23">
        <v>791</v>
      </c>
      <c r="I25" s="23">
        <v>85</v>
      </c>
      <c r="J25" s="23">
        <v>561</v>
      </c>
      <c r="K25" s="23">
        <v>332</v>
      </c>
      <c r="L25" s="23">
        <v>181</v>
      </c>
      <c r="M25" s="23">
        <v>916</v>
      </c>
      <c r="N25" s="23">
        <v>384</v>
      </c>
      <c r="O25" s="23">
        <v>23</v>
      </c>
      <c r="P25" s="22">
        <v>728</v>
      </c>
      <c r="Q25" s="23">
        <v>110</v>
      </c>
      <c r="R25" s="23">
        <v>122</v>
      </c>
      <c r="S25" s="23">
        <v>452</v>
      </c>
      <c r="T25" s="23">
        <v>307</v>
      </c>
      <c r="U25" s="23">
        <v>118</v>
      </c>
      <c r="V25" s="23">
        <v>83</v>
      </c>
      <c r="W25" s="23">
        <v>59</v>
      </c>
      <c r="X25" s="23">
        <v>40</v>
      </c>
      <c r="Y25" s="23">
        <v>25</v>
      </c>
      <c r="Z25" s="23">
        <v>0</v>
      </c>
      <c r="AA25" s="23">
        <v>0</v>
      </c>
      <c r="AB25" s="22">
        <v>24</v>
      </c>
      <c r="AC25" s="23">
        <v>193</v>
      </c>
      <c r="AD25" s="23">
        <v>198</v>
      </c>
      <c r="AE25" s="23">
        <v>1</v>
      </c>
      <c r="AF25" s="23">
        <v>0</v>
      </c>
      <c r="AG25" s="23">
        <v>0</v>
      </c>
      <c r="AH25" s="23">
        <v>0</v>
      </c>
      <c r="AI25" s="23">
        <v>87</v>
      </c>
      <c r="AJ25" s="23">
        <v>30</v>
      </c>
      <c r="AK25" s="23">
        <v>0</v>
      </c>
      <c r="AL25" s="23">
        <v>0</v>
      </c>
      <c r="AM25" s="23">
        <v>0</v>
      </c>
      <c r="AN25" s="22">
        <v>83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412</v>
      </c>
      <c r="AU25" s="23">
        <v>83</v>
      </c>
      <c r="AV25" s="23">
        <v>25</v>
      </c>
      <c r="AW25" s="23">
        <v>120</v>
      </c>
      <c r="AX25" s="23">
        <v>1</v>
      </c>
      <c r="AY25" s="23">
        <v>0</v>
      </c>
      <c r="AZ25" s="22">
        <v>1</v>
      </c>
      <c r="BA25" s="23">
        <v>0</v>
      </c>
      <c r="BB25" s="23">
        <v>11</v>
      </c>
      <c r="BC25" s="23">
        <v>0</v>
      </c>
      <c r="BD25" s="23">
        <v>41</v>
      </c>
      <c r="BE25" s="23">
        <v>45</v>
      </c>
      <c r="BF25" s="23">
        <v>65</v>
      </c>
      <c r="BG25" s="23">
        <v>0</v>
      </c>
      <c r="BH25" s="23">
        <v>17</v>
      </c>
      <c r="BI25" s="23">
        <v>0</v>
      </c>
      <c r="BJ25" s="23">
        <v>14</v>
      </c>
      <c r="BK25" s="23">
        <v>0</v>
      </c>
      <c r="BL25" s="22">
        <v>0</v>
      </c>
      <c r="BM25" s="23">
        <v>0</v>
      </c>
      <c r="BN25" s="23">
        <v>0</v>
      </c>
      <c r="BO25" s="23">
        <v>0</v>
      </c>
      <c r="BP25" s="23">
        <v>0</v>
      </c>
      <c r="BQ25" s="222">
        <f t="shared" si="4"/>
        <v>9424</v>
      </c>
    </row>
    <row r="26" spans="1:69">
      <c r="A26" s="156" t="s">
        <v>10</v>
      </c>
      <c r="B26" s="51">
        <v>0</v>
      </c>
      <c r="C26" s="23">
        <v>0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2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2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2">
        <v>0</v>
      </c>
      <c r="BM26" s="23">
        <v>0</v>
      </c>
      <c r="BN26" s="23">
        <v>0</v>
      </c>
      <c r="BO26" s="23">
        <v>0</v>
      </c>
      <c r="BP26" s="23">
        <v>0</v>
      </c>
      <c r="BQ26" s="222">
        <f t="shared" si="4"/>
        <v>0</v>
      </c>
    </row>
    <row r="27" spans="1:69">
      <c r="A27" s="97" t="s">
        <v>14</v>
      </c>
      <c r="B27" s="51">
        <v>0</v>
      </c>
      <c r="C27" s="23">
        <v>0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2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2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2">
        <v>0</v>
      </c>
      <c r="BM27" s="23">
        <v>0</v>
      </c>
      <c r="BN27" s="23">
        <v>0</v>
      </c>
      <c r="BO27" s="23">
        <v>0</v>
      </c>
      <c r="BP27" s="23">
        <v>0</v>
      </c>
      <c r="BQ27" s="222">
        <f t="shared" si="4"/>
        <v>0</v>
      </c>
    </row>
    <row r="28" spans="1:69">
      <c r="A28" s="97" t="s">
        <v>8</v>
      </c>
      <c r="B28" s="51">
        <v>0</v>
      </c>
      <c r="C28" s="23">
        <v>0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2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2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/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2">
        <v>0</v>
      </c>
      <c r="BM28" s="23">
        <v>0</v>
      </c>
      <c r="BN28" s="23">
        <v>0</v>
      </c>
      <c r="BO28" s="23">
        <v>0</v>
      </c>
      <c r="BP28" s="23">
        <v>0</v>
      </c>
      <c r="BQ28" s="222">
        <f t="shared" si="4"/>
        <v>0</v>
      </c>
    </row>
    <row r="29" spans="1:69">
      <c r="A29" s="97" t="s">
        <v>12</v>
      </c>
      <c r="B29" s="51">
        <v>0</v>
      </c>
      <c r="C29" s="23"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14</v>
      </c>
      <c r="N29" s="23">
        <v>0</v>
      </c>
      <c r="O29" s="23">
        <v>0</v>
      </c>
      <c r="P29" s="22">
        <v>0</v>
      </c>
      <c r="Q29" s="23">
        <v>11</v>
      </c>
      <c r="R29" s="23">
        <v>0</v>
      </c>
      <c r="S29" s="23">
        <v>0</v>
      </c>
      <c r="T29" s="23">
        <v>2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2">
        <v>0</v>
      </c>
      <c r="AC29" s="23">
        <v>11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2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1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2">
        <v>0</v>
      </c>
      <c r="BM29" s="23">
        <v>0</v>
      </c>
      <c r="BN29" s="23">
        <v>0</v>
      </c>
      <c r="BO29" s="23">
        <v>0</v>
      </c>
      <c r="BP29" s="23">
        <v>0</v>
      </c>
      <c r="BQ29" s="222">
        <f t="shared" si="4"/>
        <v>39</v>
      </c>
    </row>
    <row r="30" spans="1:69">
      <c r="A30" s="98" t="s">
        <v>21</v>
      </c>
      <c r="B30" s="101">
        <v>0</v>
      </c>
      <c r="C30" s="102">
        <v>0</v>
      </c>
      <c r="D30" s="103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3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3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3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3">
        <v>0</v>
      </c>
      <c r="BM30" s="102">
        <v>0</v>
      </c>
      <c r="BN30" s="102">
        <v>0</v>
      </c>
      <c r="BO30" s="102">
        <v>0</v>
      </c>
      <c r="BP30" s="102">
        <v>0</v>
      </c>
      <c r="BQ30" s="223">
        <f t="shared" si="4"/>
        <v>0</v>
      </c>
    </row>
    <row r="31" spans="1:69">
      <c r="A31" s="79"/>
      <c r="B31" s="77"/>
      <c r="C31" s="77"/>
      <c r="D31" s="77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140"/>
      <c r="BC31" s="140"/>
      <c r="BD31" s="140"/>
      <c r="BE31" s="140">
        <v>0</v>
      </c>
      <c r="BF31" s="140"/>
      <c r="BG31" s="140"/>
      <c r="BH31" s="140"/>
      <c r="BI31" s="140"/>
      <c r="BJ31" s="140">
        <v>0</v>
      </c>
      <c r="BK31" s="140"/>
      <c r="BL31" s="140"/>
      <c r="BM31" s="140"/>
      <c r="BN31" s="140"/>
      <c r="BO31" s="140"/>
      <c r="BP31" s="140"/>
      <c r="BQ31" s="132"/>
    </row>
    <row r="32" spans="1:69">
      <c r="A32" s="263" t="s">
        <v>1</v>
      </c>
      <c r="B32" s="265">
        <v>2017</v>
      </c>
      <c r="C32" s="266"/>
      <c r="D32" s="267"/>
      <c r="E32" s="268">
        <v>2018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70"/>
      <c r="Q32" s="268">
        <v>2019</v>
      </c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268">
        <v>2020</v>
      </c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70"/>
      <c r="AO32" s="271">
        <v>2021</v>
      </c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4">
        <v>2022</v>
      </c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6"/>
      <c r="BM32" s="274">
        <v>2023</v>
      </c>
      <c r="BN32" s="275"/>
      <c r="BO32" s="275"/>
      <c r="BP32" s="276"/>
      <c r="BQ32" s="263" t="s">
        <v>26</v>
      </c>
    </row>
    <row r="33" spans="1:69">
      <c r="A33" s="264"/>
      <c r="B33" s="92" t="s">
        <v>55</v>
      </c>
      <c r="C33" s="93" t="s">
        <v>56</v>
      </c>
      <c r="D33" s="94" t="s">
        <v>57</v>
      </c>
      <c r="E33" s="93" t="s">
        <v>58</v>
      </c>
      <c r="F33" s="93" t="s">
        <v>59</v>
      </c>
      <c r="G33" s="93" t="s">
        <v>60</v>
      </c>
      <c r="H33" s="93" t="s">
        <v>61</v>
      </c>
      <c r="I33" s="93" t="s">
        <v>62</v>
      </c>
      <c r="J33" s="93" t="s">
        <v>63</v>
      </c>
      <c r="K33" s="93" t="s">
        <v>64</v>
      </c>
      <c r="L33" s="93" t="s">
        <v>65</v>
      </c>
      <c r="M33" s="93" t="s">
        <v>66</v>
      </c>
      <c r="N33" s="93" t="s">
        <v>55</v>
      </c>
      <c r="O33" s="93" t="s">
        <v>56</v>
      </c>
      <c r="P33" s="94" t="s">
        <v>57</v>
      </c>
      <c r="Q33" s="93" t="s">
        <v>58</v>
      </c>
      <c r="R33" s="93" t="s">
        <v>59</v>
      </c>
      <c r="S33" s="93" t="s">
        <v>60</v>
      </c>
      <c r="T33" s="93" t="s">
        <v>61</v>
      </c>
      <c r="U33" s="93" t="s">
        <v>62</v>
      </c>
      <c r="V33" s="93" t="s">
        <v>63</v>
      </c>
      <c r="W33" s="93" t="s">
        <v>64</v>
      </c>
      <c r="X33" s="93" t="s">
        <v>65</v>
      </c>
      <c r="Y33" s="93" t="s">
        <v>86</v>
      </c>
      <c r="Z33" s="93" t="s">
        <v>55</v>
      </c>
      <c r="AA33" s="93" t="s">
        <v>56</v>
      </c>
      <c r="AB33" s="94" t="s">
        <v>57</v>
      </c>
      <c r="AC33" s="118" t="s">
        <v>58</v>
      </c>
      <c r="AD33" s="94" t="s">
        <v>59</v>
      </c>
      <c r="AE33" s="94" t="s">
        <v>60</v>
      </c>
      <c r="AF33" s="94" t="s">
        <v>61</v>
      </c>
      <c r="AG33" s="94" t="s">
        <v>62</v>
      </c>
      <c r="AH33" s="94" t="s">
        <v>63</v>
      </c>
      <c r="AI33" s="94" t="s">
        <v>64</v>
      </c>
      <c r="AJ33" s="94" t="s">
        <v>65</v>
      </c>
      <c r="AK33" s="94" t="s">
        <v>86</v>
      </c>
      <c r="AL33" s="94" t="s">
        <v>55</v>
      </c>
      <c r="AM33" s="120" t="s">
        <v>56</v>
      </c>
      <c r="AN33" s="120" t="s">
        <v>57</v>
      </c>
      <c r="AO33" s="127" t="s">
        <v>58</v>
      </c>
      <c r="AP33" s="127" t="s">
        <v>59</v>
      </c>
      <c r="AQ33" s="120" t="s">
        <v>60</v>
      </c>
      <c r="AR33" s="120" t="s">
        <v>61</v>
      </c>
      <c r="AS33" s="120" t="s">
        <v>62</v>
      </c>
      <c r="AT33" s="120" t="s">
        <v>63</v>
      </c>
      <c r="AU33" s="120" t="s">
        <v>64</v>
      </c>
      <c r="AV33" s="120" t="s">
        <v>65</v>
      </c>
      <c r="AW33" s="120" t="s">
        <v>86</v>
      </c>
      <c r="AX33" s="120" t="s">
        <v>55</v>
      </c>
      <c r="AY33" s="120" t="s">
        <v>56</v>
      </c>
      <c r="AZ33" s="120" t="s">
        <v>57</v>
      </c>
      <c r="BA33" s="142" t="s">
        <v>58</v>
      </c>
      <c r="BB33" s="133" t="s">
        <v>59</v>
      </c>
      <c r="BC33" s="133" t="s">
        <v>60</v>
      </c>
      <c r="BD33" s="133" t="s">
        <v>61</v>
      </c>
      <c r="BE33" s="133" t="s">
        <v>62</v>
      </c>
      <c r="BF33" s="133" t="s">
        <v>63</v>
      </c>
      <c r="BG33" s="133" t="s">
        <v>64</v>
      </c>
      <c r="BH33" s="142" t="s">
        <v>65</v>
      </c>
      <c r="BI33" s="142" t="s">
        <v>86</v>
      </c>
      <c r="BJ33" s="142" t="s">
        <v>55</v>
      </c>
      <c r="BK33" s="142" t="s">
        <v>56</v>
      </c>
      <c r="BL33" s="142" t="s">
        <v>57</v>
      </c>
      <c r="BM33" s="142" t="str">
        <f>BM3</f>
        <v>Ene</v>
      </c>
      <c r="BN33" s="142" t="str">
        <f t="shared" ref="BN33:BP33" si="5">BN3</f>
        <v>Feb</v>
      </c>
      <c r="BO33" s="142" t="str">
        <f t="shared" si="5"/>
        <v>Mar</v>
      </c>
      <c r="BP33" s="142" t="str">
        <f t="shared" si="5"/>
        <v>Abr</v>
      </c>
      <c r="BQ33" s="273"/>
    </row>
    <row r="34" spans="1:69">
      <c r="A34" s="257" t="s">
        <v>47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</row>
    <row r="35" spans="1:69">
      <c r="A35" s="74" t="s">
        <v>26</v>
      </c>
      <c r="B35" s="74">
        <f>SUM(B36:B60)</f>
        <v>2648.7</v>
      </c>
      <c r="C35" s="74">
        <f t="shared" ref="C35:X35" si="6">SUM(C36:C60)</f>
        <v>55379.902499999997</v>
      </c>
      <c r="D35" s="74">
        <f t="shared" si="6"/>
        <v>10219.567499999999</v>
      </c>
      <c r="E35" s="74">
        <f t="shared" si="6"/>
        <v>6974.91</v>
      </c>
      <c r="F35" s="74">
        <f t="shared" si="6"/>
        <v>31872.4175</v>
      </c>
      <c r="G35" s="74">
        <f t="shared" si="6"/>
        <v>23221.360000000001</v>
      </c>
      <c r="H35" s="74">
        <f t="shared" si="6"/>
        <v>24013.789999999997</v>
      </c>
      <c r="I35" s="74">
        <f t="shared" si="6"/>
        <v>2623.63</v>
      </c>
      <c r="J35" s="74">
        <f t="shared" si="6"/>
        <v>21712.799999999999</v>
      </c>
      <c r="K35" s="74">
        <f t="shared" si="6"/>
        <v>9612.4375</v>
      </c>
      <c r="L35" s="74">
        <f t="shared" si="6"/>
        <v>9182.7049999999999</v>
      </c>
      <c r="M35" s="74">
        <f t="shared" si="6"/>
        <v>71403.447500000009</v>
      </c>
      <c r="N35" s="74">
        <f t="shared" si="6"/>
        <v>23431.73</v>
      </c>
      <c r="O35" s="74">
        <f t="shared" si="6"/>
        <v>6536.4575000000004</v>
      </c>
      <c r="P35" s="74">
        <f t="shared" si="6"/>
        <v>50866.757500000007</v>
      </c>
      <c r="Q35" s="74">
        <f t="shared" si="6"/>
        <v>3686.6525000000001</v>
      </c>
      <c r="R35" s="74">
        <f t="shared" si="6"/>
        <v>5224.6424999999999</v>
      </c>
      <c r="S35" s="74">
        <f t="shared" si="6"/>
        <v>21054.16</v>
      </c>
      <c r="T35" s="74">
        <f t="shared" si="6"/>
        <v>10404.050000000001</v>
      </c>
      <c r="U35" s="74">
        <f t="shared" si="6"/>
        <v>3376.82</v>
      </c>
      <c r="V35" s="74">
        <f t="shared" si="6"/>
        <v>1899.87</v>
      </c>
      <c r="W35" s="74">
        <f t="shared" si="6"/>
        <v>1442.07</v>
      </c>
      <c r="X35" s="74">
        <f t="shared" si="6"/>
        <v>2082.7175000000002</v>
      </c>
      <c r="Y35" s="74">
        <v>1500</v>
      </c>
      <c r="Z35" s="74">
        <f>SUM(Z36:Z60)</f>
        <v>295.5</v>
      </c>
      <c r="AA35" s="74">
        <f>SUM(AA36:AA60)</f>
        <v>180</v>
      </c>
      <c r="AB35" s="74">
        <f>SUM(AB36:AB60)</f>
        <v>549.36</v>
      </c>
      <c r="AC35" s="74">
        <f>SUM(AC36:AC60)</f>
        <v>11467.890000000001</v>
      </c>
      <c r="AD35" s="74">
        <f>+SUM(AD36:AD60)</f>
        <v>18048.150000000001</v>
      </c>
      <c r="AE35" s="74">
        <v>22.89</v>
      </c>
      <c r="AF35" s="74">
        <v>0</v>
      </c>
      <c r="AG35" s="74">
        <v>0</v>
      </c>
      <c r="AH35" s="74">
        <v>0</v>
      </c>
      <c r="AI35" s="74">
        <f>+SUM(AI36:AI60)</f>
        <v>4915.4799999999996</v>
      </c>
      <c r="AJ35" s="74">
        <v>1014.54</v>
      </c>
      <c r="AK35" s="74">
        <v>0</v>
      </c>
      <c r="AL35" s="74">
        <v>0</v>
      </c>
      <c r="AM35" s="74">
        <v>87.72</v>
      </c>
      <c r="AN35" s="74">
        <f>+SUM(AN36:AN60)</f>
        <v>3713.48</v>
      </c>
      <c r="AO35" s="74">
        <f t="shared" ref="AO35:AT35" si="7">SUM(AO36:AO60)</f>
        <v>0</v>
      </c>
      <c r="AP35" s="74">
        <f t="shared" si="7"/>
        <v>413.7</v>
      </c>
      <c r="AQ35" s="74">
        <f t="shared" si="7"/>
        <v>0</v>
      </c>
      <c r="AR35" s="74">
        <f t="shared" si="7"/>
        <v>0</v>
      </c>
      <c r="AS35" s="74">
        <f t="shared" si="7"/>
        <v>120</v>
      </c>
      <c r="AT35" s="74">
        <f t="shared" si="7"/>
        <v>28574.519999999997</v>
      </c>
      <c r="AU35" s="74">
        <f>SUM(AU36:AU60)</f>
        <v>10949.36</v>
      </c>
      <c r="AV35" s="74">
        <f>SUM(AV36:AV60)</f>
        <v>1616</v>
      </c>
      <c r="AW35" s="74">
        <f>SUM(AW36:AW60)</f>
        <v>3979.36</v>
      </c>
      <c r="AX35" s="74">
        <f>SUM(AX36:AX60)</f>
        <v>6756.0108999999893</v>
      </c>
      <c r="AY35" s="74">
        <f t="shared" ref="AY35:BF35" si="8">SUM(AY36:AY60)</f>
        <v>71.616550000000004</v>
      </c>
      <c r="AZ35" s="74">
        <f t="shared" si="8"/>
        <v>173.15309999999999</v>
      </c>
      <c r="BA35" s="74">
        <f t="shared" si="8"/>
        <v>71.616550000000004</v>
      </c>
      <c r="BB35" s="74">
        <f t="shared" si="8"/>
        <v>787.78205000000014</v>
      </c>
      <c r="BC35" s="74">
        <f t="shared" si="8"/>
        <v>522.08275000000003</v>
      </c>
      <c r="BD35" s="74">
        <f t="shared" si="8"/>
        <v>2278.71585</v>
      </c>
      <c r="BE35" s="74">
        <f t="shared" si="8"/>
        <v>1782.96</v>
      </c>
      <c r="BF35" s="74">
        <f t="shared" si="8"/>
        <v>2033.2</v>
      </c>
      <c r="BG35" s="74">
        <f>SUM(BG36:BG60)</f>
        <v>0</v>
      </c>
      <c r="BH35" s="74">
        <f>SUM(BH36:BH60)</f>
        <v>1289.0979000000002</v>
      </c>
      <c r="BI35" s="74">
        <f>SUM(BI36:BI60)</f>
        <v>0</v>
      </c>
      <c r="BJ35" s="74">
        <f t="shared" ref="BJ35:BM35" si="9">SUM(BJ36:BJ60)</f>
        <v>4125.754399999998</v>
      </c>
      <c r="BK35" s="74">
        <f t="shared" si="9"/>
        <v>0</v>
      </c>
      <c r="BL35" s="74">
        <f t="shared" si="9"/>
        <v>0</v>
      </c>
      <c r="BM35" s="74">
        <f t="shared" si="9"/>
        <v>0</v>
      </c>
      <c r="BN35" s="74">
        <f t="shared" ref="BN35:BP35" si="10">SUM(BN36:BN60)</f>
        <v>0</v>
      </c>
      <c r="BO35" s="74">
        <f t="shared" si="10"/>
        <v>0</v>
      </c>
      <c r="BP35" s="74">
        <f t="shared" si="10"/>
        <v>286.46620000000001</v>
      </c>
      <c r="BQ35" s="74">
        <f>SUM(BQ36:BQ60)</f>
        <v>506498.00125000003</v>
      </c>
    </row>
    <row r="36" spans="1:69">
      <c r="A36" s="75" t="s">
        <v>23</v>
      </c>
      <c r="B36" s="87">
        <v>0</v>
      </c>
      <c r="C36" s="99">
        <v>0</v>
      </c>
      <c r="D36" s="100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100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100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/>
      <c r="AJ36" s="99">
        <v>0</v>
      </c>
      <c r="AK36" s="99">
        <v>0</v>
      </c>
      <c r="AL36" s="99">
        <v>0</v>
      </c>
      <c r="AM36" s="99">
        <v>0</v>
      </c>
      <c r="AN36" s="100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99">
        <v>0</v>
      </c>
      <c r="BB36" s="99">
        <v>0</v>
      </c>
      <c r="BC36" s="99">
        <v>0</v>
      </c>
      <c r="BD36" s="99">
        <v>0</v>
      </c>
      <c r="BE36" s="99">
        <v>0</v>
      </c>
      <c r="BF36" s="99">
        <v>0</v>
      </c>
      <c r="BG36" s="99">
        <v>0</v>
      </c>
      <c r="BH36" s="99">
        <v>0</v>
      </c>
      <c r="BI36" s="99">
        <v>0</v>
      </c>
      <c r="BJ36" s="99">
        <v>0</v>
      </c>
      <c r="BK36" s="99">
        <v>0</v>
      </c>
      <c r="BL36" s="100">
        <v>0</v>
      </c>
      <c r="BM36" s="99">
        <v>0</v>
      </c>
      <c r="BN36" s="99">
        <v>0</v>
      </c>
      <c r="BO36" s="99">
        <v>0</v>
      </c>
      <c r="BP36" s="99">
        <v>0</v>
      </c>
      <c r="BQ36" s="147">
        <f>SUM(B36:BP36)</f>
        <v>0</v>
      </c>
    </row>
    <row r="37" spans="1:69">
      <c r="A37" s="76" t="s">
        <v>16</v>
      </c>
      <c r="B37" s="51">
        <v>0</v>
      </c>
      <c r="C37" s="23">
        <v>2273.4675000000002</v>
      </c>
      <c r="D37" s="22">
        <v>1103.625</v>
      </c>
      <c r="E37" s="23">
        <v>0</v>
      </c>
      <c r="F37" s="23">
        <v>0</v>
      </c>
      <c r="G37" s="23">
        <v>158.32249999999999</v>
      </c>
      <c r="H37" s="23">
        <v>1153.4925000000001</v>
      </c>
      <c r="I37" s="23">
        <v>22.6175</v>
      </c>
      <c r="J37" s="23">
        <v>882.08249999999998</v>
      </c>
      <c r="K37" s="23">
        <v>0</v>
      </c>
      <c r="L37" s="23">
        <v>22.6175</v>
      </c>
      <c r="M37" s="23">
        <v>3302.1550000000002</v>
      </c>
      <c r="N37" s="23">
        <v>45.234999999999999</v>
      </c>
      <c r="O37" s="23">
        <v>0</v>
      </c>
      <c r="P37" s="22">
        <v>5993.6374999999998</v>
      </c>
      <c r="Q37" s="23">
        <v>0</v>
      </c>
      <c r="R37" s="23">
        <v>0</v>
      </c>
      <c r="S37" s="23">
        <v>1040.405</v>
      </c>
      <c r="T37" s="23">
        <v>135.70500000000001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2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2">
        <v>672.52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3410.88</v>
      </c>
      <c r="AU37" s="23">
        <v>29.92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2">
        <v>0</v>
      </c>
      <c r="BM37" s="23">
        <v>0</v>
      </c>
      <c r="BN37" s="23">
        <v>0</v>
      </c>
      <c r="BO37" s="23">
        <v>0</v>
      </c>
      <c r="BP37" s="23">
        <v>0</v>
      </c>
      <c r="BQ37" s="147">
        <f t="shared" ref="BQ37:BQ60" si="11">SUM(B37:BP37)</f>
        <v>20246.682500000003</v>
      </c>
    </row>
    <row r="38" spans="1:69">
      <c r="A38" s="76" t="s">
        <v>22</v>
      </c>
      <c r="B38" s="51">
        <v>0</v>
      </c>
      <c r="C38" s="23">
        <v>0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2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2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2">
        <v>0</v>
      </c>
      <c r="BM38" s="23">
        <v>0</v>
      </c>
      <c r="BN38" s="23">
        <v>0</v>
      </c>
      <c r="BO38" s="23">
        <v>0</v>
      </c>
      <c r="BP38" s="23">
        <v>0</v>
      </c>
      <c r="BQ38" s="147">
        <f t="shared" si="11"/>
        <v>0</v>
      </c>
    </row>
    <row r="39" spans="1:69">
      <c r="A39" s="76" t="s">
        <v>6</v>
      </c>
      <c r="B39" s="51">
        <v>0</v>
      </c>
      <c r="C39" s="23">
        <v>0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791.61249999999995</v>
      </c>
      <c r="N39" s="23">
        <v>0</v>
      </c>
      <c r="O39" s="23">
        <v>1017.7875</v>
      </c>
      <c r="P39" s="22">
        <v>2917.6574999999998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2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2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1136.96</v>
      </c>
      <c r="AU39" s="23">
        <v>4577.76</v>
      </c>
      <c r="AV39" s="23">
        <v>658.24</v>
      </c>
      <c r="AW39" s="23">
        <v>119.68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656.88</v>
      </c>
      <c r="BE39" s="23">
        <v>250.24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2">
        <v>0</v>
      </c>
      <c r="BM39" s="23">
        <v>0</v>
      </c>
      <c r="BN39" s="23">
        <v>0</v>
      </c>
      <c r="BO39" s="23">
        <v>0</v>
      </c>
      <c r="BP39" s="23">
        <v>0</v>
      </c>
      <c r="BQ39" s="147">
        <f t="shared" si="11"/>
        <v>12126.817499999999</v>
      </c>
    </row>
    <row r="40" spans="1:69">
      <c r="A40" s="76" t="s">
        <v>19</v>
      </c>
      <c r="B40" s="51">
        <v>0</v>
      </c>
      <c r="C40" s="23">
        <v>0</v>
      </c>
      <c r="D40" s="22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2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2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2">
        <v>0</v>
      </c>
      <c r="BM40" s="23">
        <v>0</v>
      </c>
      <c r="BN40" s="23">
        <v>0</v>
      </c>
      <c r="BO40" s="23">
        <v>0</v>
      </c>
      <c r="BP40" s="23">
        <v>0</v>
      </c>
      <c r="BQ40" s="147">
        <f t="shared" si="11"/>
        <v>0</v>
      </c>
    </row>
    <row r="41" spans="1:69">
      <c r="A41" s="76" t="s">
        <v>15</v>
      </c>
      <c r="B41" s="51">
        <v>0</v>
      </c>
      <c r="C41" s="23">
        <v>0</v>
      </c>
      <c r="D41" s="22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v>1583.2249999999999</v>
      </c>
      <c r="Q41" s="23">
        <v>0</v>
      </c>
      <c r="R41" s="23">
        <v>0</v>
      </c>
      <c r="S41" s="23">
        <v>384.4975</v>
      </c>
      <c r="T41" s="23">
        <v>361.88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2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87.72</v>
      </c>
      <c r="AN41" s="22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239.36</v>
      </c>
      <c r="AU41" s="23">
        <v>179.52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2">
        <v>0</v>
      </c>
      <c r="BM41" s="23">
        <v>0</v>
      </c>
      <c r="BN41" s="23">
        <v>0</v>
      </c>
      <c r="BO41" s="23">
        <v>0</v>
      </c>
      <c r="BP41" s="23">
        <v>0</v>
      </c>
      <c r="BQ41" s="147">
        <f t="shared" si="11"/>
        <v>2836.2024999999999</v>
      </c>
    </row>
    <row r="42" spans="1:69">
      <c r="A42" s="76" t="s">
        <v>5</v>
      </c>
      <c r="B42" s="51">
        <v>0</v>
      </c>
      <c r="C42" s="23">
        <v>0</v>
      </c>
      <c r="D42" s="22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2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2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2">
        <v>0</v>
      </c>
      <c r="BM42" s="23">
        <v>0</v>
      </c>
      <c r="BN42" s="23">
        <v>0</v>
      </c>
      <c r="BO42" s="23">
        <v>0</v>
      </c>
      <c r="BP42" s="23">
        <v>0</v>
      </c>
      <c r="BQ42" s="147">
        <f t="shared" si="11"/>
        <v>0</v>
      </c>
    </row>
    <row r="43" spans="1:69">
      <c r="A43" s="76" t="s">
        <v>9</v>
      </c>
      <c r="B43" s="51">
        <v>0</v>
      </c>
      <c r="C43" s="23">
        <v>0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2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2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2">
        <v>0</v>
      </c>
      <c r="BM43" s="23">
        <v>0</v>
      </c>
      <c r="BN43" s="23">
        <v>0</v>
      </c>
      <c r="BO43" s="23">
        <v>0</v>
      </c>
      <c r="BP43" s="23">
        <v>0</v>
      </c>
      <c r="BQ43" s="147">
        <f t="shared" si="11"/>
        <v>0</v>
      </c>
    </row>
    <row r="44" spans="1:69">
      <c r="A44" s="76" t="s">
        <v>30</v>
      </c>
      <c r="B44" s="51">
        <v>0</v>
      </c>
      <c r="C44" s="23">
        <v>0</v>
      </c>
      <c r="D44" s="22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v>746.37750000000005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2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328.09</v>
      </c>
      <c r="AJ44" s="23">
        <v>0</v>
      </c>
      <c r="AK44" s="23">
        <v>0</v>
      </c>
      <c r="AL44" s="23">
        <v>0</v>
      </c>
      <c r="AM44" s="23">
        <v>0</v>
      </c>
      <c r="AN44" s="22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2">
        <v>0</v>
      </c>
      <c r="BM44" s="23">
        <v>0</v>
      </c>
      <c r="BN44" s="23">
        <v>0</v>
      </c>
      <c r="BO44" s="23">
        <v>0</v>
      </c>
      <c r="BP44" s="23">
        <v>0</v>
      </c>
      <c r="BQ44" s="147">
        <f t="shared" si="11"/>
        <v>1074.4675</v>
      </c>
    </row>
    <row r="45" spans="1:69">
      <c r="A45" s="76" t="s">
        <v>20</v>
      </c>
      <c r="B45" s="51">
        <v>0</v>
      </c>
      <c r="C45" s="23">
        <v>0</v>
      </c>
      <c r="D45" s="22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v>0</v>
      </c>
      <c r="Q45" s="23">
        <v>22.6175</v>
      </c>
      <c r="R45" s="23">
        <v>0</v>
      </c>
      <c r="S45" s="23">
        <v>0</v>
      </c>
      <c r="T45" s="23">
        <v>22.6175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2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2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2">
        <v>0</v>
      </c>
      <c r="BM45" s="23">
        <v>0</v>
      </c>
      <c r="BN45" s="23">
        <v>0</v>
      </c>
      <c r="BO45" s="23">
        <v>0</v>
      </c>
      <c r="BP45" s="23">
        <v>0</v>
      </c>
      <c r="BQ45" s="147">
        <f t="shared" si="11"/>
        <v>45.234999999999999</v>
      </c>
    </row>
    <row r="46" spans="1:69">
      <c r="A46" s="76" t="s">
        <v>7</v>
      </c>
      <c r="B46" s="51">
        <v>0</v>
      </c>
      <c r="C46" s="23">
        <v>0</v>
      </c>
      <c r="D46" s="22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339.26249999999999</v>
      </c>
      <c r="O46" s="23">
        <v>0</v>
      </c>
      <c r="P46" s="22">
        <v>768.995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2">
        <v>0</v>
      </c>
      <c r="AC46" s="23">
        <v>0</v>
      </c>
      <c r="AD46" s="23">
        <v>45.78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2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239.36</v>
      </c>
      <c r="AU46" s="23">
        <v>29.92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2">
        <v>0</v>
      </c>
      <c r="BM46" s="23">
        <v>0</v>
      </c>
      <c r="BN46" s="23">
        <v>0</v>
      </c>
      <c r="BO46" s="23">
        <v>0</v>
      </c>
      <c r="BP46" s="23">
        <v>0</v>
      </c>
      <c r="BQ46" s="147">
        <f t="shared" si="11"/>
        <v>1423.3175000000001</v>
      </c>
    </row>
    <row r="47" spans="1:69">
      <c r="A47" s="76" t="s">
        <v>17</v>
      </c>
      <c r="B47" s="51">
        <v>0</v>
      </c>
      <c r="C47" s="23">
        <v>0</v>
      </c>
      <c r="D47" s="22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2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2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2">
        <v>0</v>
      </c>
      <c r="BM47" s="23">
        <v>0</v>
      </c>
      <c r="BN47" s="23">
        <v>0</v>
      </c>
      <c r="BO47" s="23">
        <v>0</v>
      </c>
      <c r="BP47" s="23">
        <v>0</v>
      </c>
      <c r="BQ47" s="147">
        <f t="shared" si="11"/>
        <v>0</v>
      </c>
    </row>
    <row r="48" spans="1:69">
      <c r="A48" s="155" t="s">
        <v>3</v>
      </c>
      <c r="B48" s="51">
        <v>0</v>
      </c>
      <c r="C48" s="23">
        <v>6754.1850000000004</v>
      </c>
      <c r="D48" s="22">
        <v>353.16</v>
      </c>
      <c r="E48" s="23">
        <v>198.6525</v>
      </c>
      <c r="F48" s="23">
        <v>3906.8325</v>
      </c>
      <c r="G48" s="23">
        <v>542.82000000000005</v>
      </c>
      <c r="H48" s="23">
        <v>722.67</v>
      </c>
      <c r="I48" s="23">
        <v>67.852500000000006</v>
      </c>
      <c r="J48" s="23">
        <v>2872.4225000000001</v>
      </c>
      <c r="K48" s="23">
        <v>45.234999999999999</v>
      </c>
      <c r="L48" s="23">
        <v>0</v>
      </c>
      <c r="M48" s="23">
        <v>2623.63</v>
      </c>
      <c r="N48" s="23">
        <v>3686.6525000000001</v>
      </c>
      <c r="O48" s="23">
        <v>678.52499999999998</v>
      </c>
      <c r="P48" s="22">
        <v>4636.5874999999996</v>
      </c>
      <c r="Q48" s="23">
        <v>565.4375</v>
      </c>
      <c r="R48" s="23">
        <v>452.35</v>
      </c>
      <c r="S48" s="23">
        <v>3932.44</v>
      </c>
      <c r="T48" s="23">
        <v>995.17</v>
      </c>
      <c r="U48" s="23">
        <v>248.79249999999999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180</v>
      </c>
      <c r="AB48" s="22">
        <v>0</v>
      </c>
      <c r="AC48" s="23">
        <v>984.27</v>
      </c>
      <c r="AD48" s="23">
        <v>10883.58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2">
        <v>175.44</v>
      </c>
      <c r="AO48" s="23">
        <v>0</v>
      </c>
      <c r="AP48" s="23">
        <v>0</v>
      </c>
      <c r="AQ48" s="23">
        <v>0</v>
      </c>
      <c r="AR48" s="23">
        <v>0</v>
      </c>
      <c r="AS48" s="23">
        <v>120</v>
      </c>
      <c r="AT48" s="23">
        <v>4787.2</v>
      </c>
      <c r="AU48" s="23">
        <v>1346.4</v>
      </c>
      <c r="AV48" s="23">
        <v>149.91999999999999</v>
      </c>
      <c r="AW48" s="23">
        <v>59.84</v>
      </c>
      <c r="AX48" s="23">
        <v>6726.0908999999892</v>
      </c>
      <c r="AY48" s="23">
        <v>71.616550000000004</v>
      </c>
      <c r="AZ48" s="22">
        <v>143.23310000000001</v>
      </c>
      <c r="BA48" s="23">
        <v>71.616550000000004</v>
      </c>
      <c r="BB48" s="23">
        <v>0</v>
      </c>
      <c r="BC48" s="23">
        <v>522.08275000000003</v>
      </c>
      <c r="BD48" s="23">
        <v>57</v>
      </c>
      <c r="BE48" s="23">
        <v>125.12</v>
      </c>
      <c r="BF48" s="23">
        <v>0</v>
      </c>
      <c r="BG48" s="23">
        <v>0</v>
      </c>
      <c r="BH48" s="23">
        <v>71.616550000000004</v>
      </c>
      <c r="BI48" s="23">
        <v>0</v>
      </c>
      <c r="BJ48" s="23"/>
      <c r="BK48" s="23">
        <v>0</v>
      </c>
      <c r="BL48" s="22">
        <v>0</v>
      </c>
      <c r="BM48" s="23">
        <v>0</v>
      </c>
      <c r="BN48" s="23">
        <v>0</v>
      </c>
      <c r="BO48" s="23">
        <v>0</v>
      </c>
      <c r="BP48" s="23">
        <v>0</v>
      </c>
      <c r="BQ48" s="147">
        <f t="shared" si="11"/>
        <v>59758.441399999989</v>
      </c>
    </row>
    <row r="49" spans="1:69">
      <c r="A49" s="155" t="s">
        <v>4</v>
      </c>
      <c r="B49" s="51">
        <v>816.6825</v>
      </c>
      <c r="C49" s="23">
        <v>25935.1875</v>
      </c>
      <c r="D49" s="22">
        <v>3752.3249999999998</v>
      </c>
      <c r="E49" s="23">
        <v>2516.2649999999999</v>
      </c>
      <c r="F49" s="23">
        <v>11058.05</v>
      </c>
      <c r="G49" s="23">
        <v>7004.6125000000002</v>
      </c>
      <c r="H49" s="23">
        <v>4206.8549999999996</v>
      </c>
      <c r="I49" s="23">
        <v>610.67250000000001</v>
      </c>
      <c r="J49" s="23">
        <v>5269.8774999999996</v>
      </c>
      <c r="K49" s="23">
        <v>1990.34</v>
      </c>
      <c r="L49" s="23">
        <v>5066.32</v>
      </c>
      <c r="M49" s="23">
        <v>42520.9</v>
      </c>
      <c r="N49" s="23">
        <v>10584.99</v>
      </c>
      <c r="O49" s="23">
        <v>1922.4875</v>
      </c>
      <c r="P49" s="22">
        <v>15040.637500000001</v>
      </c>
      <c r="Q49" s="23">
        <v>361.88</v>
      </c>
      <c r="R49" s="23">
        <v>1243.9625000000001</v>
      </c>
      <c r="S49" s="23">
        <v>5374.2449999999999</v>
      </c>
      <c r="T49" s="23">
        <v>1899.87</v>
      </c>
      <c r="U49" s="23">
        <v>453.16750000000002</v>
      </c>
      <c r="V49" s="23">
        <v>0</v>
      </c>
      <c r="W49" s="23">
        <v>91.56</v>
      </c>
      <c r="X49" s="23">
        <v>1167.3900000000001</v>
      </c>
      <c r="Y49" s="23">
        <v>0</v>
      </c>
      <c r="Z49" s="23">
        <v>295.5</v>
      </c>
      <c r="AA49" s="23">
        <v>0</v>
      </c>
      <c r="AB49" s="22">
        <v>0</v>
      </c>
      <c r="AC49" s="23">
        <v>5814.06</v>
      </c>
      <c r="AD49" s="23">
        <v>2586.5700000000002</v>
      </c>
      <c r="AE49" s="23">
        <v>0</v>
      </c>
      <c r="AF49" s="23">
        <v>0</v>
      </c>
      <c r="AG49" s="23">
        <v>0</v>
      </c>
      <c r="AH49" s="23">
        <v>0</v>
      </c>
      <c r="AI49" s="23">
        <v>251.79</v>
      </c>
      <c r="AJ49" s="23">
        <v>137.34</v>
      </c>
      <c r="AK49" s="23">
        <v>0</v>
      </c>
      <c r="AL49" s="23">
        <v>0</v>
      </c>
      <c r="AM49" s="23">
        <v>0</v>
      </c>
      <c r="AN49" s="22">
        <v>438.6</v>
      </c>
      <c r="AO49" s="23">
        <v>0</v>
      </c>
      <c r="AP49" s="23">
        <v>413.7</v>
      </c>
      <c r="AQ49" s="23">
        <v>0</v>
      </c>
      <c r="AR49" s="23">
        <v>0</v>
      </c>
      <c r="AS49" s="23">
        <v>0</v>
      </c>
      <c r="AT49" s="23">
        <v>4876.96</v>
      </c>
      <c r="AU49" s="23">
        <v>1944.12</v>
      </c>
      <c r="AV49" s="23">
        <v>59.84</v>
      </c>
      <c r="AW49" s="23">
        <v>209.44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3607.1612999999979</v>
      </c>
      <c r="BK49" s="23">
        <v>0</v>
      </c>
      <c r="BL49" s="22">
        <v>0</v>
      </c>
      <c r="BM49" s="23">
        <v>0</v>
      </c>
      <c r="BN49" s="23">
        <v>0</v>
      </c>
      <c r="BO49" s="23">
        <v>0</v>
      </c>
      <c r="BP49" s="23">
        <f>286466.2/1000</f>
        <v>286.46620000000001</v>
      </c>
      <c r="BQ49" s="147">
        <f t="shared" si="11"/>
        <v>169809.82500000004</v>
      </c>
    </row>
    <row r="50" spans="1:69">
      <c r="A50" s="76" t="s">
        <v>2</v>
      </c>
      <c r="B50" s="51">
        <v>0</v>
      </c>
      <c r="C50" s="23">
        <v>4922.1674999999996</v>
      </c>
      <c r="D50" s="22">
        <v>66.217500000000001</v>
      </c>
      <c r="E50" s="23">
        <v>0</v>
      </c>
      <c r="F50" s="23">
        <v>0</v>
      </c>
      <c r="G50" s="23">
        <v>0</v>
      </c>
      <c r="H50" s="23">
        <v>45.234999999999999</v>
      </c>
      <c r="I50" s="23">
        <v>0</v>
      </c>
      <c r="J50" s="23">
        <v>0</v>
      </c>
      <c r="K50" s="23">
        <v>67.852500000000006</v>
      </c>
      <c r="L50" s="23">
        <v>0</v>
      </c>
      <c r="M50" s="23">
        <v>1130.875</v>
      </c>
      <c r="N50" s="23">
        <v>90.47</v>
      </c>
      <c r="O50" s="23">
        <v>2397.4549999999999</v>
      </c>
      <c r="P50" s="22">
        <v>2714.1</v>
      </c>
      <c r="Q50" s="23">
        <v>0</v>
      </c>
      <c r="R50" s="23">
        <v>768.995</v>
      </c>
      <c r="S50" s="23">
        <v>67.852500000000006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2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600</v>
      </c>
      <c r="AJ50" s="23">
        <v>0</v>
      </c>
      <c r="AK50" s="23">
        <v>0</v>
      </c>
      <c r="AL50" s="23">
        <v>0</v>
      </c>
      <c r="AM50" s="23">
        <v>0</v>
      </c>
      <c r="AN50" s="22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1557.44</v>
      </c>
      <c r="AU50" s="23">
        <v>329.12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2">
        <v>0</v>
      </c>
      <c r="BM50" s="23">
        <v>0</v>
      </c>
      <c r="BN50" s="23">
        <v>0</v>
      </c>
      <c r="BO50" s="23">
        <v>0</v>
      </c>
      <c r="BP50" s="23">
        <v>0</v>
      </c>
      <c r="BQ50" s="147">
        <f t="shared" si="11"/>
        <v>14757.780000000002</v>
      </c>
    </row>
    <row r="51" spans="1:69">
      <c r="A51" s="76" t="s">
        <v>13</v>
      </c>
      <c r="B51" s="51">
        <v>0</v>
      </c>
      <c r="C51" s="23">
        <v>0</v>
      </c>
      <c r="D51" s="22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2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2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2">
        <v>0</v>
      </c>
      <c r="BM51" s="23">
        <v>0</v>
      </c>
      <c r="BN51" s="23">
        <v>0</v>
      </c>
      <c r="BO51" s="23">
        <v>0</v>
      </c>
      <c r="BP51" s="23">
        <v>0</v>
      </c>
      <c r="BQ51" s="147">
        <f t="shared" si="11"/>
        <v>0</v>
      </c>
    </row>
    <row r="52" spans="1:69">
      <c r="A52" s="76" t="s">
        <v>29</v>
      </c>
      <c r="B52" s="51">
        <v>0</v>
      </c>
      <c r="C52" s="23">
        <v>0</v>
      </c>
      <c r="D52" s="22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2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2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2">
        <v>0</v>
      </c>
      <c r="BM52" s="23">
        <v>0</v>
      </c>
      <c r="BN52" s="23">
        <v>0</v>
      </c>
      <c r="BO52" s="23">
        <v>0</v>
      </c>
      <c r="BP52" s="23">
        <v>0</v>
      </c>
      <c r="BQ52" s="147">
        <f t="shared" si="11"/>
        <v>0</v>
      </c>
    </row>
    <row r="53" spans="1:69">
      <c r="A53" s="76" t="s">
        <v>18</v>
      </c>
      <c r="B53" s="51">
        <v>0</v>
      </c>
      <c r="C53" s="23">
        <v>0</v>
      </c>
      <c r="D53" s="22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2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2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2">
        <v>0</v>
      </c>
      <c r="BM53" s="23">
        <v>0</v>
      </c>
      <c r="BN53" s="23">
        <v>0</v>
      </c>
      <c r="BO53" s="23">
        <v>0</v>
      </c>
      <c r="BP53" s="23">
        <v>0</v>
      </c>
      <c r="BQ53" s="147">
        <f t="shared" si="11"/>
        <v>0</v>
      </c>
    </row>
    <row r="54" spans="1:69">
      <c r="A54" s="155" t="s">
        <v>24</v>
      </c>
      <c r="B54" s="51">
        <v>0</v>
      </c>
      <c r="C54" s="23">
        <v>0</v>
      </c>
      <c r="D54" s="22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2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2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2">
        <v>0</v>
      </c>
      <c r="BM54" s="23">
        <v>0</v>
      </c>
      <c r="BN54" s="23">
        <v>0</v>
      </c>
      <c r="BO54" s="23">
        <v>0</v>
      </c>
      <c r="BP54" s="23">
        <v>0</v>
      </c>
      <c r="BQ54" s="147">
        <f t="shared" si="11"/>
        <v>0</v>
      </c>
    </row>
    <row r="55" spans="1:69">
      <c r="A55" s="155" t="s">
        <v>11</v>
      </c>
      <c r="B55" s="51">
        <v>1832.0174999999999</v>
      </c>
      <c r="C55" s="23">
        <v>15494.895</v>
      </c>
      <c r="D55" s="22">
        <v>4944.24</v>
      </c>
      <c r="E55" s="23">
        <v>4259.9925000000003</v>
      </c>
      <c r="F55" s="23">
        <v>16907.535</v>
      </c>
      <c r="G55" s="23">
        <v>15515.605</v>
      </c>
      <c r="H55" s="23">
        <v>17885.537499999999</v>
      </c>
      <c r="I55" s="23">
        <v>1922.4875</v>
      </c>
      <c r="J55" s="23">
        <v>12688.4175</v>
      </c>
      <c r="K55" s="23">
        <v>7509.01</v>
      </c>
      <c r="L55" s="23">
        <v>4093.7674999999999</v>
      </c>
      <c r="M55" s="23">
        <v>20717.63</v>
      </c>
      <c r="N55" s="23">
        <v>8685.1200000000008</v>
      </c>
      <c r="O55" s="23">
        <v>520.20249999999999</v>
      </c>
      <c r="P55" s="22">
        <v>16465.54</v>
      </c>
      <c r="Q55" s="23">
        <v>2487.9250000000002</v>
      </c>
      <c r="R55" s="23">
        <v>2759.335</v>
      </c>
      <c r="S55" s="23">
        <v>10254.719999999999</v>
      </c>
      <c r="T55" s="23">
        <v>6943.5725000000002</v>
      </c>
      <c r="U55" s="23">
        <v>2674.86</v>
      </c>
      <c r="V55" s="23">
        <v>1899.87</v>
      </c>
      <c r="W55" s="23">
        <v>1350.51</v>
      </c>
      <c r="X55" s="23">
        <v>915.32749999999999</v>
      </c>
      <c r="Y55" s="23">
        <v>1500</v>
      </c>
      <c r="Z55" s="23">
        <v>0</v>
      </c>
      <c r="AA55" s="23">
        <v>0</v>
      </c>
      <c r="AB55" s="22">
        <v>549.36</v>
      </c>
      <c r="AC55" s="23">
        <v>4417.7700000000004</v>
      </c>
      <c r="AD55" s="23">
        <v>4532.22</v>
      </c>
      <c r="AE55" s="23">
        <v>22.89</v>
      </c>
      <c r="AF55" s="23">
        <v>0</v>
      </c>
      <c r="AG55" s="23">
        <v>0</v>
      </c>
      <c r="AH55" s="23">
        <v>0</v>
      </c>
      <c r="AI55" s="23">
        <v>3735.6</v>
      </c>
      <c r="AJ55" s="23">
        <v>877.2</v>
      </c>
      <c r="AK55" s="23">
        <v>0</v>
      </c>
      <c r="AL55" s="23">
        <v>0</v>
      </c>
      <c r="AM55" s="23">
        <v>0</v>
      </c>
      <c r="AN55" s="22">
        <v>2426.92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12326.36</v>
      </c>
      <c r="AU55" s="23">
        <v>2482.6799999999998</v>
      </c>
      <c r="AV55" s="23">
        <v>748</v>
      </c>
      <c r="AW55" s="23">
        <v>3590.4</v>
      </c>
      <c r="AX55" s="23">
        <v>29.92</v>
      </c>
      <c r="AY55" s="23">
        <v>0</v>
      </c>
      <c r="AZ55" s="22">
        <v>29.92</v>
      </c>
      <c r="BA55" s="23">
        <v>0</v>
      </c>
      <c r="BB55" s="23">
        <v>787.78205000000014</v>
      </c>
      <c r="BC55" s="23">
        <v>0</v>
      </c>
      <c r="BD55" s="23">
        <v>1564.8358500000002</v>
      </c>
      <c r="BE55" s="23">
        <v>1407.6</v>
      </c>
      <c r="BF55" s="23">
        <v>2033.2</v>
      </c>
      <c r="BG55" s="23">
        <v>0</v>
      </c>
      <c r="BH55" s="23">
        <v>1217.4813500000002</v>
      </c>
      <c r="BI55" s="23">
        <v>0</v>
      </c>
      <c r="BJ55" s="23">
        <v>518.59309999999994</v>
      </c>
      <c r="BK55" s="23">
        <v>0</v>
      </c>
      <c r="BL55" s="22">
        <v>0</v>
      </c>
      <c r="BM55" s="23">
        <v>0</v>
      </c>
      <c r="BN55" s="23">
        <v>0</v>
      </c>
      <c r="BO55" s="23">
        <v>0</v>
      </c>
      <c r="BP55" s="23">
        <v>0</v>
      </c>
      <c r="BQ55" s="147">
        <f t="shared" si="11"/>
        <v>223526.84985000003</v>
      </c>
    </row>
    <row r="56" spans="1:69">
      <c r="A56" s="76" t="s">
        <v>10</v>
      </c>
      <c r="B56" s="51">
        <v>0</v>
      </c>
      <c r="C56" s="23">
        <v>0</v>
      </c>
      <c r="D56" s="22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2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2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2">
        <v>0</v>
      </c>
      <c r="BM56" s="23">
        <v>0</v>
      </c>
      <c r="BN56" s="23">
        <v>0</v>
      </c>
      <c r="BO56" s="23">
        <v>0</v>
      </c>
      <c r="BP56" s="23">
        <v>0</v>
      </c>
      <c r="BQ56" s="147">
        <f t="shared" si="11"/>
        <v>0</v>
      </c>
    </row>
    <row r="57" spans="1:69">
      <c r="A57" s="76" t="s">
        <v>14</v>
      </c>
      <c r="B57" s="51">
        <v>0</v>
      </c>
      <c r="C57" s="23">
        <v>0</v>
      </c>
      <c r="D57" s="22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2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2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2">
        <v>0</v>
      </c>
      <c r="BM57" s="23">
        <v>0</v>
      </c>
      <c r="BN57" s="23">
        <v>0</v>
      </c>
      <c r="BO57" s="23">
        <v>0</v>
      </c>
      <c r="BP57" s="23">
        <v>0</v>
      </c>
      <c r="BQ57" s="147">
        <f t="shared" si="11"/>
        <v>0</v>
      </c>
    </row>
    <row r="58" spans="1:69">
      <c r="A58" s="76" t="s">
        <v>8</v>
      </c>
      <c r="B58" s="51">
        <v>0</v>
      </c>
      <c r="C58" s="23">
        <v>0</v>
      </c>
      <c r="D58" s="22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2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2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2">
        <v>0</v>
      </c>
      <c r="BM58" s="23">
        <v>0</v>
      </c>
      <c r="BN58" s="23">
        <v>0</v>
      </c>
      <c r="BO58" s="23">
        <v>0</v>
      </c>
      <c r="BP58" s="23">
        <v>0</v>
      </c>
      <c r="BQ58" s="147">
        <f t="shared" si="11"/>
        <v>0</v>
      </c>
    </row>
    <row r="59" spans="1:69">
      <c r="A59" s="76" t="s">
        <v>12</v>
      </c>
      <c r="B59" s="51">
        <v>0</v>
      </c>
      <c r="C59" s="23">
        <v>0</v>
      </c>
      <c r="D59" s="22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316.64499999999998</v>
      </c>
      <c r="N59" s="23">
        <v>0</v>
      </c>
      <c r="O59" s="23">
        <v>0</v>
      </c>
      <c r="P59" s="22">
        <v>0</v>
      </c>
      <c r="Q59" s="23">
        <v>248.79249999999999</v>
      </c>
      <c r="R59" s="23">
        <v>0</v>
      </c>
      <c r="S59" s="23">
        <v>0</v>
      </c>
      <c r="T59" s="23">
        <v>45.234999999999999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2">
        <v>0</v>
      </c>
      <c r="AC59" s="23">
        <v>251.79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2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29.92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2">
        <v>0</v>
      </c>
      <c r="BM59" s="23">
        <v>0</v>
      </c>
      <c r="BN59" s="23">
        <v>0</v>
      </c>
      <c r="BO59" s="23">
        <v>0</v>
      </c>
      <c r="BP59" s="23">
        <v>0</v>
      </c>
      <c r="BQ59" s="147">
        <f t="shared" si="11"/>
        <v>892.38249999999994</v>
      </c>
    </row>
    <row r="60" spans="1:69">
      <c r="A60" s="78" t="s">
        <v>21</v>
      </c>
      <c r="B60" s="101">
        <v>0</v>
      </c>
      <c r="C60" s="102">
        <v>0</v>
      </c>
      <c r="D60" s="103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3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3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3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3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3">
        <v>0</v>
      </c>
      <c r="BM60" s="102">
        <v>0</v>
      </c>
      <c r="BN60" s="102">
        <v>0</v>
      </c>
      <c r="BO60" s="102">
        <v>0</v>
      </c>
      <c r="BP60" s="102">
        <v>0</v>
      </c>
      <c r="BQ60" s="147">
        <f t="shared" si="11"/>
        <v>0</v>
      </c>
    </row>
    <row r="61" spans="1:69">
      <c r="A61" s="258" t="str">
        <f>'[1]01'!A25:E25</f>
        <v>Nota: Las colocaciones en dólares han sido convertidas a moneda nacional según el tipo de cambio contable de su período</v>
      </c>
      <c r="B61" s="258"/>
      <c r="C61" s="258"/>
      <c r="D61" s="258"/>
      <c r="E61" s="258"/>
      <c r="F61" s="258"/>
      <c r="G61" s="258"/>
      <c r="H61" s="258"/>
      <c r="I61" s="25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141"/>
      <c r="BI61" s="13"/>
      <c r="BJ61" s="4"/>
      <c r="BK61" s="4"/>
      <c r="BL61" s="4"/>
      <c r="BM61" s="4"/>
      <c r="BN61" s="4"/>
      <c r="BO61" s="4"/>
      <c r="BP61" s="4"/>
      <c r="BQ61" s="141"/>
    </row>
    <row r="62" spans="1:69" ht="11.25" customHeight="1">
      <c r="A62" s="259" t="s">
        <v>85</v>
      </c>
      <c r="B62" s="259"/>
      <c r="C62" s="259"/>
      <c r="D62" s="259"/>
      <c r="E62" s="259"/>
      <c r="F62" s="259"/>
      <c r="G62" s="259"/>
      <c r="H62" s="259"/>
      <c r="I62" s="25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>
      <c r="A63" s="258" t="s">
        <v>67</v>
      </c>
      <c r="B63" s="258"/>
      <c r="C63" s="258"/>
      <c r="D63" s="258"/>
      <c r="E63" s="258"/>
      <c r="F63" s="258"/>
      <c r="G63" s="258"/>
      <c r="H63" s="258"/>
      <c r="I63" s="25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34.5" customHeight="1">
      <c r="A64" s="260" t="s">
        <v>46</v>
      </c>
      <c r="B64" s="260"/>
      <c r="C64" s="260"/>
      <c r="D64" s="260"/>
      <c r="E64" s="260"/>
      <c r="F64" s="260"/>
      <c r="G64" s="260"/>
      <c r="H64" s="260"/>
      <c r="I64" s="26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</sheetData>
  <mergeCells count="25">
    <mergeCell ref="A1:BQ1"/>
    <mergeCell ref="A2:A3"/>
    <mergeCell ref="B2:D2"/>
    <mergeCell ref="E2:P2"/>
    <mergeCell ref="Q2:AB2"/>
    <mergeCell ref="AC2:AN2"/>
    <mergeCell ref="AO2:AZ2"/>
    <mergeCell ref="BQ2:BQ3"/>
    <mergeCell ref="BA2:BL2"/>
    <mergeCell ref="BM2:BP2"/>
    <mergeCell ref="A4:BQ4"/>
    <mergeCell ref="A32:A33"/>
    <mergeCell ref="B32:D32"/>
    <mergeCell ref="E32:P32"/>
    <mergeCell ref="Q32:AB32"/>
    <mergeCell ref="AC32:AN32"/>
    <mergeCell ref="AO32:AZ32"/>
    <mergeCell ref="BQ32:BQ33"/>
    <mergeCell ref="BA32:BL32"/>
    <mergeCell ref="BM32:BP32"/>
    <mergeCell ref="A34:BQ34"/>
    <mergeCell ref="A61:I61"/>
    <mergeCell ref="A62:I62"/>
    <mergeCell ref="A63:I63"/>
    <mergeCell ref="A64:I64"/>
  </mergeCells>
  <phoneticPr fontId="28" type="noConversion"/>
  <hyperlinks>
    <hyperlink ref="A1" location="Índice!B7" display="5. PERÚ: DESEMBOLSOS DE BFH POR PRODUCTO Y TIPO DE MONEDA, AL 30 DE SETIEMBRE DE 2017" xr:uid="{00000000-0004-0000-0700-000000000000}"/>
    <hyperlink ref="A1:BQ1" location="Índice!B7" display="Índice!B7" xr:uid="{00000000-0004-0000-0700-000001000000}"/>
    <hyperlink ref="AK1" location="Índice!B7" display="Índice!B7" xr:uid="{00000000-0004-0000-0700-000002000000}"/>
    <hyperlink ref="AN1" location="Índice!B7" display="Índice!B7" xr:uid="{00000000-0004-0000-0700-000003000000}"/>
    <hyperlink ref="AP1" location="Índice!B7" display="Índice!B7" xr:uid="{00000000-0004-0000-0700-000004000000}"/>
  </hyperlinks>
  <pageMargins left="0.7" right="0.7" top="0.75" bottom="0.75" header="0.3" footer="0.3"/>
  <pageSetup paperSize="9" scale="17" orientation="portrait" r:id="rId1"/>
  <colBreaks count="1" manualBreakCount="1">
    <brk id="27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I11"/>
  <sheetViews>
    <sheetView zoomScale="76" zoomScaleNormal="76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S30" sqref="S30"/>
    </sheetView>
  </sheetViews>
  <sheetFormatPr baseColWidth="10" defaultRowHeight="14.5"/>
  <cols>
    <col min="1" max="1" width="29.26953125" customWidth="1"/>
    <col min="2" max="6" width="29.26953125" hidden="1" customWidth="1"/>
    <col min="7" max="7" width="15.54296875" customWidth="1"/>
    <col min="8" max="12" width="15.54296875" hidden="1" customWidth="1"/>
    <col min="13" max="13" width="15.54296875" customWidth="1"/>
    <col min="14" max="18" width="15.54296875" hidden="1" customWidth="1"/>
    <col min="19" max="19" width="15.54296875" customWidth="1"/>
    <col min="20" max="24" width="15.54296875" hidden="1" customWidth="1"/>
    <col min="25" max="25" width="15.54296875" customWidth="1"/>
    <col min="26" max="30" width="15.54296875" hidden="1" customWidth="1"/>
    <col min="31" max="31" width="15.54296875" customWidth="1"/>
    <col min="32" max="36" width="15.54296875" hidden="1" customWidth="1"/>
    <col min="37" max="37" width="15.54296875" customWidth="1"/>
    <col min="38" max="42" width="15.54296875" hidden="1" customWidth="1"/>
    <col min="43" max="43" width="15.54296875" customWidth="1"/>
    <col min="44" max="48" width="15.54296875" hidden="1" customWidth="1"/>
    <col min="49" max="49" width="15.54296875" customWidth="1"/>
    <col min="50" max="54" width="15.54296875" hidden="1" customWidth="1"/>
    <col min="55" max="55" width="15.54296875" customWidth="1"/>
    <col min="56" max="60" width="15.54296875" hidden="1" customWidth="1"/>
    <col min="61" max="61" width="15.54296875" customWidth="1"/>
  </cols>
  <sheetData>
    <row r="2" spans="1:61">
      <c r="A2" s="280" t="s">
        <v>95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</row>
    <row r="3" spans="1:61">
      <c r="S3" s="166"/>
      <c r="T3" s="166"/>
      <c r="U3" s="166"/>
      <c r="V3" s="166"/>
      <c r="W3" s="166"/>
      <c r="X3" s="166"/>
    </row>
    <row r="4" spans="1:61" ht="45.65" customHeight="1">
      <c r="A4" s="167" t="s">
        <v>91</v>
      </c>
      <c r="B4" s="183"/>
      <c r="C4" s="184"/>
      <c r="D4" s="184"/>
      <c r="E4" s="184"/>
      <c r="F4" s="184"/>
      <c r="G4" s="294" t="s">
        <v>93</v>
      </c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  <c r="AF4" s="194"/>
      <c r="AG4" s="194"/>
      <c r="AH4" s="194"/>
      <c r="AI4" s="194"/>
      <c r="AJ4" s="194"/>
      <c r="AK4" s="292" t="s">
        <v>94</v>
      </c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3"/>
    </row>
    <row r="5" spans="1:61">
      <c r="A5" s="177" t="s">
        <v>106</v>
      </c>
      <c r="B5" s="187"/>
      <c r="C5" s="188"/>
      <c r="D5" s="188"/>
      <c r="E5" s="188"/>
      <c r="F5" s="188"/>
      <c r="G5" s="285">
        <f>+'01'!B4</f>
        <v>501918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6"/>
      <c r="AF5" s="195"/>
      <c r="AG5" s="195"/>
      <c r="AH5" s="195"/>
      <c r="AI5" s="195"/>
      <c r="AJ5" s="195"/>
      <c r="AK5" s="290">
        <f>+'01'!C4</f>
        <v>11278101.191110004</v>
      </c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1"/>
    </row>
    <row r="6" spans="1:61">
      <c r="A6" s="186" t="s">
        <v>92</v>
      </c>
      <c r="B6" s="282" t="str">
        <f>+IF(AND('01'!B4='02'!E4,'02'!E4='03'!W4,'03'!W4='04'!E4,'04'!E4='05'!H5),"CORRECTO","DIFERENTE")</f>
        <v>CORRECTO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4"/>
      <c r="AF6" s="196"/>
      <c r="AG6" s="196"/>
      <c r="AH6" s="196"/>
      <c r="AI6" s="196"/>
      <c r="AJ6" s="197"/>
      <c r="AK6" s="287" t="str">
        <f>+IF(AND('01'!C4='02'!E27,'02'!E27='03'!W31,'03'!W31='04'!E31,'05'!H28),"CORRECTO","DIFERENTE")</f>
        <v>CORRECTO</v>
      </c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</row>
    <row r="7" spans="1:61">
      <c r="A7" s="186" t="s">
        <v>96</v>
      </c>
      <c r="B7" s="186"/>
      <c r="C7" s="189"/>
      <c r="D7" s="189"/>
      <c r="E7" s="189"/>
      <c r="F7" s="190"/>
      <c r="G7" s="287" t="str">
        <f>+IF('06'!C71='07'!BQ5,"CORRECTO","DIFERENTE")</f>
        <v>CORRECTO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9"/>
      <c r="AF7" s="198"/>
      <c r="AG7" s="198"/>
      <c r="AH7" s="198"/>
      <c r="AI7" s="198"/>
      <c r="AJ7" s="199"/>
      <c r="AK7" s="287" t="str">
        <f>+IF('06'!D71='07'!BQ35,"CORRECTO","DIFERENTE")</f>
        <v>CORRECTO</v>
      </c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</row>
    <row r="8" spans="1:61" ht="29">
      <c r="A8" s="181" t="s">
        <v>97</v>
      </c>
      <c r="B8" s="191" t="s">
        <v>107</v>
      </c>
      <c r="C8" s="192" t="s">
        <v>108</v>
      </c>
      <c r="D8" s="192" t="s">
        <v>109</v>
      </c>
      <c r="E8" s="192" t="s">
        <v>110</v>
      </c>
      <c r="F8" s="193" t="s">
        <v>111</v>
      </c>
      <c r="G8" s="173" t="s">
        <v>98</v>
      </c>
      <c r="H8" s="173" t="s">
        <v>112</v>
      </c>
      <c r="I8" s="173" t="s">
        <v>113</v>
      </c>
      <c r="J8" s="173" t="s">
        <v>114</v>
      </c>
      <c r="K8" s="173" t="s">
        <v>115</v>
      </c>
      <c r="L8" s="173" t="s">
        <v>116</v>
      </c>
      <c r="M8" s="173" t="s">
        <v>99</v>
      </c>
      <c r="N8" s="173" t="s">
        <v>117</v>
      </c>
      <c r="O8" s="173" t="s">
        <v>118</v>
      </c>
      <c r="P8" s="173" t="s">
        <v>119</v>
      </c>
      <c r="Q8" s="173" t="s">
        <v>120</v>
      </c>
      <c r="R8" s="173" t="s">
        <v>121</v>
      </c>
      <c r="S8" s="173" t="s">
        <v>100</v>
      </c>
      <c r="T8" s="173" t="s">
        <v>122</v>
      </c>
      <c r="U8" s="173" t="s">
        <v>123</v>
      </c>
      <c r="V8" s="173" t="s">
        <v>124</v>
      </c>
      <c r="W8" s="173" t="s">
        <v>125</v>
      </c>
      <c r="X8" s="173" t="s">
        <v>126</v>
      </c>
      <c r="Y8" s="173" t="s">
        <v>101</v>
      </c>
      <c r="Z8" s="173" t="s">
        <v>127</v>
      </c>
      <c r="AA8" s="173" t="s">
        <v>128</v>
      </c>
      <c r="AB8" s="173" t="s">
        <v>129</v>
      </c>
      <c r="AC8" s="173" t="s">
        <v>130</v>
      </c>
      <c r="AD8" s="173" t="s">
        <v>131</v>
      </c>
      <c r="AE8" s="201" t="s">
        <v>102</v>
      </c>
      <c r="AF8" s="192" t="s">
        <v>107</v>
      </c>
      <c r="AG8" s="192" t="s">
        <v>108</v>
      </c>
      <c r="AH8" s="192" t="s">
        <v>109</v>
      </c>
      <c r="AI8" s="192" t="s">
        <v>110</v>
      </c>
      <c r="AJ8" s="193" t="s">
        <v>111</v>
      </c>
      <c r="AK8" s="173" t="s">
        <v>98</v>
      </c>
      <c r="AL8" s="173" t="s">
        <v>112</v>
      </c>
      <c r="AM8" s="173" t="s">
        <v>113</v>
      </c>
      <c r="AN8" s="173" t="s">
        <v>114</v>
      </c>
      <c r="AO8" s="173" t="s">
        <v>115</v>
      </c>
      <c r="AP8" s="173" t="s">
        <v>116</v>
      </c>
      <c r="AQ8" s="173" t="s">
        <v>99</v>
      </c>
      <c r="AR8" s="173" t="s">
        <v>117</v>
      </c>
      <c r="AS8" s="173" t="s">
        <v>118</v>
      </c>
      <c r="AT8" s="173" t="s">
        <v>119</v>
      </c>
      <c r="AU8" s="173" t="s">
        <v>120</v>
      </c>
      <c r="AV8" s="173" t="s">
        <v>121</v>
      </c>
      <c r="AW8" s="173" t="s">
        <v>100</v>
      </c>
      <c r="AX8" s="173" t="s">
        <v>122</v>
      </c>
      <c r="AY8" s="173" t="s">
        <v>123</v>
      </c>
      <c r="AZ8" s="173" t="s">
        <v>124</v>
      </c>
      <c r="BA8" s="173" t="s">
        <v>125</v>
      </c>
      <c r="BB8" s="173" t="s">
        <v>126</v>
      </c>
      <c r="BC8" s="173" t="s">
        <v>101</v>
      </c>
      <c r="BD8" s="173" t="s">
        <v>127</v>
      </c>
      <c r="BE8" s="173" t="s">
        <v>128</v>
      </c>
      <c r="BF8" s="173" t="s">
        <v>129</v>
      </c>
      <c r="BG8" s="173" t="s">
        <v>130</v>
      </c>
      <c r="BH8" s="173" t="s">
        <v>131</v>
      </c>
      <c r="BI8" s="178" t="s">
        <v>102</v>
      </c>
    </row>
    <row r="9" spans="1:61">
      <c r="A9" s="169" t="s">
        <v>104</v>
      </c>
      <c r="B9" s="185" t="str">
        <f>+IF('03'!W5='04'!E5,"CORRECTO","DIFERENTE")</f>
        <v>CORRECTO</v>
      </c>
      <c r="C9" s="185" t="str">
        <f>+IF('03'!W6='04'!E6,"CORRECTO","DIFERENTE")</f>
        <v>CORRECTO</v>
      </c>
      <c r="D9" s="185" t="str">
        <f>+IF('03'!W7='04'!E7,"CORRECTO","DIFERENTE")</f>
        <v>CORRECTO</v>
      </c>
      <c r="E9" s="185" t="str">
        <f>+IF('03'!W8='04'!E8,"CORRECTO","DIFERENTE")</f>
        <v>CORRECTO</v>
      </c>
      <c r="F9" s="185" t="str">
        <f>+IF('03'!W9='04'!E9,"CORRECTO","DIFERENTE")</f>
        <v>CORRECTO</v>
      </c>
      <c r="G9" s="168" t="str">
        <f>+IF(SUM('03'!W5:W9)=SUM('04'!E5:E9),"CORRECTO","DIFERENTE")</f>
        <v>CORRECTO</v>
      </c>
      <c r="H9" s="185" t="str">
        <f>+IF('03'!W10='04'!E10,"CORRECTO","DIFERENTE")</f>
        <v>CORRECTO</v>
      </c>
      <c r="I9" s="185" t="str">
        <f>+IF('03'!W11='04'!E11,"CORRECTO","DIFERENTE")</f>
        <v>CORRECTO</v>
      </c>
      <c r="J9" s="185" t="str">
        <f>+IF('03'!W12='04'!E12,"CORRECTO","DIFERENTE")</f>
        <v>CORRECTO</v>
      </c>
      <c r="K9" s="185" t="str">
        <f>+IF('03'!W13='04'!E13,"CORRECTO","DIFERENTE")</f>
        <v>CORRECTO</v>
      </c>
      <c r="L9" s="185" t="str">
        <f>+IF('03'!W14='04'!E14,"CORRECTO","DIFERENTE")</f>
        <v>CORRECTO</v>
      </c>
      <c r="M9" s="168" t="str">
        <f>+IF(SUM('03'!W10:W14)=SUM('04'!E10:E14),"CORRECTO","DIFERENTE")</f>
        <v>CORRECTO</v>
      </c>
      <c r="N9" s="185" t="str">
        <f>+IF('03'!W15='04'!E15,"CORRECTO","DIFERENTE")</f>
        <v>CORRECTO</v>
      </c>
      <c r="O9" s="185" t="str">
        <f>+IF('03'!W16='04'!E16,"CORRECTO","DIFERENTE")</f>
        <v>CORRECTO</v>
      </c>
      <c r="P9" s="185" t="str">
        <f>+IF('03'!W17='04'!E17,"CORRECTO","DIFERENTE")</f>
        <v>CORRECTO</v>
      </c>
      <c r="Q9" s="185" t="str">
        <f>+IF('03'!W18='04'!E18,"CORRECTO","DIFERENTE")</f>
        <v>CORRECTO</v>
      </c>
      <c r="R9" s="185" t="str">
        <f>+IF('03'!W19='04'!E19,"CORRECTO","DIFERENTE")</f>
        <v>CORRECTO</v>
      </c>
      <c r="S9" s="168" t="str">
        <f>+IF(SUM('03'!W15:W19)=SUM('04'!E15:E19),"CORRECTO","DIFERENTE")</f>
        <v>CORRECTO</v>
      </c>
      <c r="T9" s="185" t="str">
        <f>+IF('03'!W20='04'!E20,"CORRECTO","DIFERENTE")</f>
        <v>CORRECTO</v>
      </c>
      <c r="U9" s="185" t="str">
        <f>+IF('03'!W21='04'!E21,"CORRECTO","DIFERENTE")</f>
        <v>CORRECTO</v>
      </c>
      <c r="V9" s="185" t="str">
        <f>+IF('03'!W22='04'!E22,"CORRECTO","DIFERENTE")</f>
        <v>CORRECTO</v>
      </c>
      <c r="W9" s="185" t="str">
        <f>+IF('03'!W23='04'!E23,"CORRECTO","DIFERENTE")</f>
        <v>CORRECTO</v>
      </c>
      <c r="X9" s="185" t="str">
        <f>+IF('03'!W24='04'!E24,"CORRECTO","DIFERENTE")</f>
        <v>CORRECTO</v>
      </c>
      <c r="Y9" s="168" t="str">
        <f>+IF(SUM('03'!W20:W24)=SUM('04'!E20:E24),"CORRECTO","DIFERENTE")</f>
        <v>CORRECTO</v>
      </c>
      <c r="Z9" s="185" t="str">
        <f>+IF('03'!W25='04'!E25,"CORRECTO","DIFERENTE")</f>
        <v>CORRECTO</v>
      </c>
      <c r="AA9" s="185" t="str">
        <f>+IF('03'!W26='04'!E26,"CORRECTO","DIFERENTE")</f>
        <v>CORRECTO</v>
      </c>
      <c r="AB9" s="185" t="str">
        <f>+IF('03'!W27='04'!E27,"CORRECTO","DIFERENTE")</f>
        <v>CORRECTO</v>
      </c>
      <c r="AC9" s="185" t="str">
        <f>+IF('03'!W28='04'!E28,"CORRECTO","DIFERENTE")</f>
        <v>CORRECTO</v>
      </c>
      <c r="AD9" s="185" t="str">
        <f>+IF('03'!W29='04'!E29,"CORRECTO","DIFERENTE")</f>
        <v>CORRECTO</v>
      </c>
      <c r="AE9" s="202" t="str">
        <f>+IF(SUM('03'!W25:W29)=SUM('04'!E25:E29),"CORRECTO","DIFERENTE")</f>
        <v>CORRECTO</v>
      </c>
      <c r="AF9" s="185" t="str">
        <f>+IF('03'!W32='04'!E32,"CORRECTO","DIFERENTE")</f>
        <v>CORRECTO</v>
      </c>
      <c r="AG9" s="185" t="str">
        <f>+IF('03'!W33='04'!E33,"CORRECTO","DIFERENTE")</f>
        <v>CORRECTO</v>
      </c>
      <c r="AH9" s="185" t="str">
        <f>+IF('03'!W34='04'!E34,"CORRECTO","DIFERENTE")</f>
        <v>CORRECTO</v>
      </c>
      <c r="AI9" s="185" t="str">
        <f>+IF('03'!W35='04'!E35,"CORRECTO","DIFERENTE")</f>
        <v>CORRECTO</v>
      </c>
      <c r="AJ9" s="185" t="str">
        <f>+IF('03'!W36='04'!E36,"CORRECTO","DIFERENTE")</f>
        <v>DIFERENTE</v>
      </c>
      <c r="AK9" s="168" t="str">
        <f>+IF(SUM('03'!W32:W36)=SUM('04'!E32:E36),"CORRECTO","DIFERENTE")</f>
        <v>CORRECTO</v>
      </c>
      <c r="AL9" s="185" t="str">
        <f>+IF('03'!W37='04'!E37,"CORRECTO","DIFERENTE")</f>
        <v>CORRECTO</v>
      </c>
      <c r="AM9" s="185" t="str">
        <f>+IF('03'!W38='04'!E38,"CORRECTO","DIFERENTE")</f>
        <v>CORRECTO</v>
      </c>
      <c r="AN9" s="185" t="str">
        <f>+IF('03'!W39='04'!E39,"CORRECTO","DIFERENTE")</f>
        <v>CORRECTO</v>
      </c>
      <c r="AO9" s="185" t="str">
        <f>+IF('03'!W40='04'!E40,"CORRECTO","DIFERENTE")</f>
        <v>CORRECTO</v>
      </c>
      <c r="AP9" s="185" t="str">
        <f>+IF('03'!W41='04'!E41,"CORRECTO","DIFERENTE")</f>
        <v>CORRECTO</v>
      </c>
      <c r="AQ9" s="168" t="str">
        <f>+IF(SUM('03'!W37:W41)=SUM('04'!E37:E41),"CORRECTO","DIFERENTE")</f>
        <v>CORRECTO</v>
      </c>
      <c r="AR9" s="185" t="str">
        <f>+IF('03'!W42='04'!E42,"CORRECTO","DIFERENTE")</f>
        <v>CORRECTO</v>
      </c>
      <c r="AS9" s="185" t="str">
        <f>+IF('03'!W43='04'!E43,"CORRECTO","DIFERENTE")</f>
        <v>CORRECTO</v>
      </c>
      <c r="AT9" s="185" t="str">
        <f>+IF('03'!W44='04'!E44,"CORRECTO","DIFERENTE")</f>
        <v>CORRECTO</v>
      </c>
      <c r="AU9" s="185" t="str">
        <f>+IF('03'!W45='04'!E45,"CORRECTO","DIFERENTE")</f>
        <v>CORRECTO</v>
      </c>
      <c r="AV9" s="185" t="str">
        <f>+IF('03'!W46='04'!E46,"CORRECTO","DIFERENTE")</f>
        <v>CORRECTO</v>
      </c>
      <c r="AW9" s="168" t="str">
        <f>+IF(SUM('03'!W42:W46)=SUM('04'!E42:E46),"CORRECTO","DIFERENTE")</f>
        <v>CORRECTO</v>
      </c>
      <c r="AX9" s="185" t="str">
        <f>+IF('03'!W47='04'!E47,"CORRECTO","DIFERENTE")</f>
        <v>CORRECTO</v>
      </c>
      <c r="AY9" s="185" t="str">
        <f>+IF('03'!W48='04'!E48,"CORRECTO","DIFERENTE")</f>
        <v>CORRECTO</v>
      </c>
      <c r="AZ9" s="185" t="str">
        <f>+IF('03'!W49='04'!E49,"CORRECTO","DIFERENTE")</f>
        <v>CORRECTO</v>
      </c>
      <c r="BA9" s="185" t="str">
        <f>+IF('03'!W50='04'!E50,"CORRECTO","DIFERENTE")</f>
        <v>CORRECTO</v>
      </c>
      <c r="BB9" s="185" t="str">
        <f>+IF('03'!W51='04'!E51,"CORRECTO","DIFERENTE")</f>
        <v>CORRECTO</v>
      </c>
      <c r="BC9" s="170" t="str">
        <f>+IF(SUM('03'!W47:W51)=SUM('04'!E47:E51),"CORRECTO","DIFERENTE")</f>
        <v>CORRECTO</v>
      </c>
      <c r="BD9" s="185" t="str">
        <f>+IF('03'!W52='04'!E52,"CORRECTO","DIFERENTE")</f>
        <v>CORRECTO</v>
      </c>
      <c r="BE9" s="185" t="str">
        <f>+IF('03'!W53='04'!E53,"CORRECTO","DIFERENTE")</f>
        <v>CORRECTO</v>
      </c>
      <c r="BF9" s="185" t="str">
        <f>+IF('03'!W54='04'!E54,"CORRECTO","DIFERENTE")</f>
        <v>CORRECTO</v>
      </c>
      <c r="BG9" s="185" t="str">
        <f>+IF('03'!W55='04'!E55,"CORRECTO","DIFERENTE")</f>
        <v>CORRECTO</v>
      </c>
      <c r="BH9" s="185" t="str">
        <f>+IF('03'!W56='04'!E56,"CORRECTO","DIFERENTE")</f>
        <v>CORRECTO</v>
      </c>
      <c r="BI9" s="170" t="str">
        <f>+IF(SUM('03'!W52:W56)=SUM('04'!E52:E56),"CORRECTO","DIFERENTE")</f>
        <v>CORRECTO</v>
      </c>
    </row>
    <row r="10" spans="1:61" ht="30" customHeight="1">
      <c r="A10" s="174" t="s">
        <v>105</v>
      </c>
      <c r="B10" s="182"/>
      <c r="C10" s="182"/>
      <c r="D10" s="182"/>
      <c r="E10" s="182"/>
      <c r="F10" s="182"/>
      <c r="G10" s="180" t="s">
        <v>31</v>
      </c>
      <c r="H10" s="180"/>
      <c r="I10" s="180"/>
      <c r="J10" s="180"/>
      <c r="K10" s="180"/>
      <c r="L10" s="180"/>
      <c r="M10" s="180" t="s">
        <v>32</v>
      </c>
      <c r="N10" s="180"/>
      <c r="O10" s="180"/>
      <c r="P10" s="180"/>
      <c r="Q10" s="180"/>
      <c r="R10" s="180"/>
      <c r="S10" s="180" t="s">
        <v>33</v>
      </c>
      <c r="T10" s="180"/>
      <c r="U10" s="180"/>
      <c r="V10" s="180"/>
      <c r="W10" s="180"/>
      <c r="X10" s="180"/>
      <c r="Y10" s="179"/>
      <c r="Z10" s="179"/>
      <c r="AA10" s="179"/>
      <c r="AB10" s="179"/>
      <c r="AC10" s="179"/>
      <c r="AD10" s="179"/>
      <c r="AE10" s="203"/>
      <c r="AF10" s="176"/>
      <c r="AG10" s="179"/>
      <c r="AH10" s="179"/>
      <c r="AI10" s="179"/>
      <c r="AJ10" s="179"/>
      <c r="AK10" s="172" t="s">
        <v>31</v>
      </c>
      <c r="AL10" s="180"/>
      <c r="AM10" s="180"/>
      <c r="AN10" s="180"/>
      <c r="AO10" s="180"/>
      <c r="AP10" s="180"/>
      <c r="AQ10" s="180" t="s">
        <v>32</v>
      </c>
      <c r="AR10" s="180"/>
      <c r="AS10" s="180"/>
      <c r="AT10" s="180"/>
      <c r="AU10" s="180"/>
      <c r="AV10" s="180"/>
      <c r="AW10" s="180" t="s">
        <v>33</v>
      </c>
      <c r="AX10" s="180"/>
      <c r="AY10" s="180"/>
      <c r="AZ10" s="180"/>
      <c r="BA10" s="180"/>
      <c r="BB10" s="180"/>
      <c r="BC10" s="200"/>
      <c r="BD10" s="175"/>
      <c r="BE10" s="175"/>
      <c r="BF10" s="175"/>
      <c r="BG10" s="175"/>
      <c r="BH10" s="175"/>
      <c r="BI10" s="176"/>
    </row>
    <row r="11" spans="1:61">
      <c r="A11" s="169" t="s">
        <v>103</v>
      </c>
      <c r="B11" s="169"/>
      <c r="C11" s="169"/>
      <c r="D11" s="169"/>
      <c r="E11" s="169"/>
      <c r="F11" s="169"/>
      <c r="G11" s="168" t="str">
        <f>+IF('02'!B4=SUM('05'!B5:C5),"CORRECTO","DIFERENTE")</f>
        <v>CORRECTO</v>
      </c>
      <c r="H11" s="168"/>
      <c r="I11" s="168"/>
      <c r="J11" s="168"/>
      <c r="K11" s="168"/>
      <c r="L11" s="168"/>
      <c r="M11" s="168" t="str">
        <f>+IF('02'!C4=SUM('05'!D5:E5),"CORRECTO","DIFERENTE")</f>
        <v>CORRECTO</v>
      </c>
      <c r="N11" s="168"/>
      <c r="O11" s="168"/>
      <c r="P11" s="168"/>
      <c r="Q11" s="168"/>
      <c r="R11" s="168"/>
      <c r="S11" s="168" t="str">
        <f>+IF('02'!D4=SUM('05'!F5:G5),"CORRECTO","DIFERENTE")</f>
        <v>CORRECTO</v>
      </c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202"/>
      <c r="AF11" s="197"/>
      <c r="AG11" s="168"/>
      <c r="AH11" s="168"/>
      <c r="AI11" s="168"/>
      <c r="AJ11" s="168"/>
      <c r="AK11" s="168" t="str">
        <f>+IF('02'!B27=SUM('05'!B28:C28),"CORRECTO","DIFERENTE")</f>
        <v>CORRECTO</v>
      </c>
      <c r="AL11" s="168"/>
      <c r="AM11" s="168"/>
      <c r="AN11" s="168"/>
      <c r="AO11" s="168"/>
      <c r="AP11" s="168"/>
      <c r="AQ11" s="168" t="str">
        <f>+IF('02'!C27=SUM('05'!D28:E28),"CORRECTO","DIFERENTE")</f>
        <v>CORRECTO</v>
      </c>
      <c r="AR11" s="168"/>
      <c r="AS11" s="168"/>
      <c r="AT11" s="168"/>
      <c r="AU11" s="168"/>
      <c r="AV11" s="168"/>
      <c r="AW11" s="168" t="str">
        <f>+IF('02'!D27=SUM('05'!F28:G28),"CORRECTO","DIFERENTE")</f>
        <v>CORRECTO</v>
      </c>
      <c r="AX11" s="168"/>
      <c r="AY11" s="168"/>
      <c r="AZ11" s="168"/>
      <c r="BA11" s="168"/>
      <c r="BB11" s="168"/>
      <c r="BC11" s="168"/>
      <c r="BD11" s="171"/>
      <c r="BE11" s="171"/>
      <c r="BF11" s="171"/>
      <c r="BG11" s="171"/>
      <c r="BH11" s="171"/>
      <c r="BI11" s="171"/>
    </row>
  </sheetData>
  <sheetProtection algorithmName="SHA-512" hashValue="0BnpsN7afblbDzv+6woLurLEGCQFAWyz5nALXeFzE6rNnzonF8XL3YGLgfxWE5ZgPWniPUWdmG2tXGPOpYUlmw==" saltValue="fO7SXYWYHwxUyv6jNTxUlA==" spinCount="100000" sheet="1" objects="1" scenarios="1"/>
  <mergeCells count="9">
    <mergeCell ref="A2:BI2"/>
    <mergeCell ref="B6:AE6"/>
    <mergeCell ref="G5:AE5"/>
    <mergeCell ref="G7:AE7"/>
    <mergeCell ref="AK7:BI7"/>
    <mergeCell ref="AK6:BI6"/>
    <mergeCell ref="AK5:BI5"/>
    <mergeCell ref="AK4:BI4"/>
    <mergeCell ref="G4:AE4"/>
  </mergeCells>
  <phoneticPr fontId="28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Índice</vt:lpstr>
      <vt:lpstr>01</vt:lpstr>
      <vt:lpstr>03</vt:lpstr>
      <vt:lpstr>02</vt:lpstr>
      <vt:lpstr>04</vt:lpstr>
      <vt:lpstr>05</vt:lpstr>
      <vt:lpstr>06</vt:lpstr>
      <vt:lpstr>07</vt:lpstr>
      <vt:lpstr>Cuadro_Resumen</vt:lpstr>
      <vt:lpstr>'01'!Área_de_impresión</vt:lpstr>
      <vt:lpstr>'02'!Área_de_impresión</vt:lpstr>
      <vt:lpstr>'03'!Área_de_impresión</vt:lpstr>
      <vt:lpstr>'04'!Área_de_impresión</vt:lpstr>
      <vt:lpstr>'06'!Área_de_impresión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Jara Chavarria, Lizbeth Geraldine</cp:lastModifiedBy>
  <cp:lastPrinted>2018-05-28T14:59:11Z</cp:lastPrinted>
  <dcterms:created xsi:type="dcterms:W3CDTF">2012-10-11T15:18:40Z</dcterms:created>
  <dcterms:modified xsi:type="dcterms:W3CDTF">2023-06-05T16:09:12Z</dcterms:modified>
</cp:coreProperties>
</file>